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345" yWindow="240" windowWidth="16950" windowHeight="11475" firstSheet="5" activeTab="29"/>
  </bookViews>
  <sheets>
    <sheet name="свод 2012" sheetId="2" state="hidden" r:id="rId1"/>
    <sheet name="пр5" sheetId="27" state="hidden" r:id="rId2"/>
    <sheet name="пр 8 субвенции" sheetId="28" state="hidden" r:id="rId3"/>
    <sheet name="пр6" sheetId="42" state="hidden" r:id="rId4"/>
    <sheet name="пр6." sheetId="48" state="hidden" r:id="rId5"/>
    <sheet name="приложение 7" sheetId="47" r:id="rId6"/>
    <sheet name="приложение 8" sheetId="24" r:id="rId7"/>
    <sheet name="пр9" sheetId="23" state="hidden" r:id="rId8"/>
    <sheet name="р.0401" sheetId="33" state="hidden" r:id="rId9"/>
    <sheet name="Графа 7" sheetId="37" state="hidden" r:id="rId10"/>
    <sheet name="графа 8" sheetId="36" state="hidden" r:id="rId11"/>
    <sheet name="графа 9" sheetId="35" state="hidden" r:id="rId12"/>
    <sheet name="графа9" sheetId="45" state="hidden" r:id="rId13"/>
    <sheet name="графа10" sheetId="43" state="hidden" r:id="rId14"/>
    <sheet name="графа11" sheetId="34" state="hidden" r:id="rId15"/>
    <sheet name="графа12" sheetId="32" state="hidden" r:id="rId16"/>
    <sheet name="графа 13" sheetId="46" state="hidden" r:id="rId17"/>
    <sheet name="раздел 1" sheetId="8" state="hidden" r:id="rId18"/>
    <sheet name="раздел 03" sheetId="9" state="hidden" r:id="rId19"/>
    <sheet name="раздел 05" sheetId="11" state="hidden" r:id="rId20"/>
    <sheet name="подраздел 07" sheetId="12" state="hidden" r:id="rId21"/>
    <sheet name="раздел о8" sheetId="13" state="hidden" r:id="rId22"/>
    <sheet name="раздел 09" sheetId="14" state="hidden" r:id="rId23"/>
    <sheet name="раздел 10" sheetId="15" state="hidden" r:id="rId24"/>
    <sheet name="раздел 11" sheetId="16" state="hidden" r:id="rId25"/>
    <sheet name="раздел 12,13" sheetId="17" state="hidden" r:id="rId26"/>
    <sheet name="Лист3" sheetId="31" state="hidden" r:id="rId27"/>
    <sheet name="гр13" sheetId="30" state="hidden" r:id="rId28"/>
    <sheet name="приложение 9" sheetId="49" state="hidden" r:id="rId29"/>
    <sheet name="Приложение  9" sheetId="50" r:id="rId30"/>
  </sheets>
  <externalReferences>
    <externalReference r:id="rId31"/>
    <externalReference r:id="rId32"/>
    <externalReference r:id="rId33"/>
  </externalReferences>
  <definedNames>
    <definedName name="_xlnm.Print_Titles" localSheetId="9">'Графа 7'!$5:$5</definedName>
    <definedName name="_xlnm.Print_Titles" localSheetId="2">'пр 8 субвенции'!$9:$11</definedName>
    <definedName name="_xlnm.Print_Titles" localSheetId="1">пр5!$6:$9</definedName>
    <definedName name="_xlnm.Print_Titles" localSheetId="3">пр6!$9:$11</definedName>
    <definedName name="_xlnm.Print_Titles" localSheetId="7">пр9!$8:$10</definedName>
    <definedName name="_xlnm.Print_Titles" localSheetId="29">'Приложение  9'!$8:$10</definedName>
    <definedName name="_xlnm.Print_Titles" localSheetId="5">'приложение 7'!$8:$10</definedName>
    <definedName name="_xlnm.Print_Titles" localSheetId="6">'приложение 8'!$8:$10</definedName>
    <definedName name="_xlnm.Print_Titles" localSheetId="0">'свод 2012'!$4:$7</definedName>
    <definedName name="_xlnm.Print_Area" localSheetId="1">пр5!$A$1:$J$188</definedName>
    <definedName name="_xlnm.Print_Area" localSheetId="6">'приложение 8'!$A$1:$S$230</definedName>
    <definedName name="_xlnm.Print_Area" localSheetId="0">'свод 2012'!$A$1:$W$582</definedName>
  </definedNames>
  <calcPr calcId="145621"/>
</workbook>
</file>

<file path=xl/calcChain.xml><?xml version="1.0" encoding="utf-8"?>
<calcChain xmlns="http://schemas.openxmlformats.org/spreadsheetml/2006/main">
  <c r="Q11" i="50" l="1"/>
  <c r="Q100" i="50"/>
  <c r="Q99" i="50"/>
  <c r="Q98" i="50"/>
  <c r="Q97" i="50"/>
  <c r="Q96" i="50"/>
  <c r="Q95" i="50"/>
  <c r="Q94" i="50"/>
  <c r="Q93" i="50"/>
  <c r="Q92" i="50"/>
  <c r="Q91" i="50"/>
  <c r="O11" i="47" l="1"/>
  <c r="P103" i="47" l="1"/>
  <c r="P81" i="47"/>
  <c r="P51" i="47" l="1"/>
  <c r="M52" i="47"/>
  <c r="Q52" i="47" s="1"/>
  <c r="P42" i="47"/>
  <c r="P28" i="47"/>
  <c r="P22" i="50" l="1"/>
  <c r="Q155" i="24"/>
  <c r="Q154" i="24"/>
  <c r="P36" i="24"/>
  <c r="P37" i="24"/>
  <c r="Q39" i="24"/>
  <c r="Q38" i="24"/>
  <c r="Q37" i="24" s="1"/>
  <c r="Q36" i="24" s="1"/>
  <c r="P127" i="50" l="1"/>
  <c r="P134" i="50"/>
  <c r="P135" i="50"/>
  <c r="P136" i="50"/>
  <c r="P137" i="50"/>
  <c r="P139" i="50"/>
  <c r="P54" i="50" l="1"/>
  <c r="O87" i="50"/>
  <c r="Q86" i="50"/>
  <c r="P102" i="50"/>
  <c r="P142" i="50"/>
  <c r="P141" i="50" s="1"/>
  <c r="I146" i="50"/>
  <c r="K146" i="50" s="1"/>
  <c r="M146" i="50" s="1"/>
  <c r="O146" i="50" s="1"/>
  <c r="Q146" i="50" s="1"/>
  <c r="I145" i="50"/>
  <c r="K145" i="50" s="1"/>
  <c r="M145" i="50" s="1"/>
  <c r="O145" i="50" s="1"/>
  <c r="Q145" i="50" s="1"/>
  <c r="K144" i="50"/>
  <c r="M144" i="50" s="1"/>
  <c r="O144" i="50" s="1"/>
  <c r="Q144" i="50" s="1"/>
  <c r="I144" i="50"/>
  <c r="I143" i="50"/>
  <c r="K143" i="50" s="1"/>
  <c r="M143" i="50" s="1"/>
  <c r="O143" i="50" s="1"/>
  <c r="Q143" i="50" s="1"/>
  <c r="G142" i="50"/>
  <c r="I142" i="50" s="1"/>
  <c r="K142" i="50" s="1"/>
  <c r="M142" i="50" s="1"/>
  <c r="O142" i="50" s="1"/>
  <c r="Q142" i="50" s="1"/>
  <c r="G141" i="50"/>
  <c r="I141" i="50" s="1"/>
  <c r="K141" i="50" s="1"/>
  <c r="M141" i="50" s="1"/>
  <c r="O141" i="50" s="1"/>
  <c r="Q70" i="50"/>
  <c r="Q71" i="50"/>
  <c r="Q72" i="50"/>
  <c r="P70" i="50"/>
  <c r="P71" i="50"/>
  <c r="Q141" i="50" l="1"/>
  <c r="P107" i="50"/>
  <c r="P106" i="50" s="1"/>
  <c r="P100" i="50"/>
  <c r="P98" i="50"/>
  <c r="P73" i="50"/>
  <c r="P65" i="50" s="1"/>
  <c r="P28" i="50"/>
  <c r="P26" i="50"/>
  <c r="P20" i="50"/>
  <c r="P25" i="50" l="1"/>
  <c r="P19" i="50"/>
  <c r="P18" i="50" s="1"/>
  <c r="P14" i="50" s="1"/>
  <c r="P13" i="50" s="1"/>
  <c r="P97" i="50"/>
  <c r="P96" i="50" s="1"/>
  <c r="P95" i="50" s="1"/>
  <c r="P91" i="50" s="1"/>
  <c r="P53" i="50"/>
  <c r="N106" i="50"/>
  <c r="N102" i="50" s="1"/>
  <c r="N107" i="50"/>
  <c r="P92" i="50" l="1"/>
  <c r="P12" i="50"/>
  <c r="N73" i="50"/>
  <c r="N65" i="50" s="1"/>
  <c r="N54" i="50" l="1"/>
  <c r="N53" i="50" s="1"/>
  <c r="P11" i="50"/>
  <c r="N20" i="50"/>
  <c r="N22" i="50"/>
  <c r="N26" i="50"/>
  <c r="N28" i="50"/>
  <c r="N100" i="50"/>
  <c r="N97" i="50" s="1"/>
  <c r="N98" i="50"/>
  <c r="N25" i="50"/>
  <c r="P216" i="24"/>
  <c r="P215" i="24" s="1"/>
  <c r="P212" i="24" s="1"/>
  <c r="P210" i="24"/>
  <c r="P208" i="24"/>
  <c r="P204" i="24"/>
  <c r="P202" i="24"/>
  <c r="P201" i="24"/>
  <c r="P199" i="24"/>
  <c r="P197" i="24"/>
  <c r="P196" i="24"/>
  <c r="P193" i="24"/>
  <c r="P188" i="24"/>
  <c r="P186" i="24"/>
  <c r="P185" i="24"/>
  <c r="P184" i="24"/>
  <c r="P183" i="24" s="1"/>
  <c r="P182" i="24" s="1"/>
  <c r="P177" i="24"/>
  <c r="P175" i="24"/>
  <c r="P170" i="24"/>
  <c r="P168" i="24"/>
  <c r="P164" i="24"/>
  <c r="P161" i="24"/>
  <c r="P160" i="24"/>
  <c r="P158" i="24"/>
  <c r="P157" i="24"/>
  <c r="P153" i="24"/>
  <c r="P151" i="24"/>
  <c r="P149" i="24"/>
  <c r="P148" i="24" s="1"/>
  <c r="P146" i="24"/>
  <c r="P145" i="24"/>
  <c r="P143" i="24"/>
  <c r="P142" i="24"/>
  <c r="P140" i="24"/>
  <c r="P139" i="24"/>
  <c r="P138" i="24"/>
  <c r="P134" i="24"/>
  <c r="P133" i="24" s="1"/>
  <c r="P132" i="24" s="1"/>
  <c r="P131" i="24" s="1"/>
  <c r="P129" i="24"/>
  <c r="P128" i="24" s="1"/>
  <c r="P127" i="24" s="1"/>
  <c r="P124" i="24"/>
  <c r="P123" i="24" s="1"/>
  <c r="P122" i="24" s="1"/>
  <c r="P121" i="24" s="1"/>
  <c r="P120" i="24" s="1"/>
  <c r="P118" i="24"/>
  <c r="P117" i="24" s="1"/>
  <c r="P116" i="24" s="1"/>
  <c r="P115" i="24" s="1"/>
  <c r="P114" i="24" s="1"/>
  <c r="P112" i="24"/>
  <c r="P111" i="24"/>
  <c r="P106" i="24"/>
  <c r="P105" i="24"/>
  <c r="P104" i="24"/>
  <c r="P99" i="24"/>
  <c r="P98" i="24" s="1"/>
  <c r="P95" i="24"/>
  <c r="P93" i="24"/>
  <c r="P92" i="24"/>
  <c r="P90" i="24"/>
  <c r="P89" i="24" s="1"/>
  <c r="P83" i="24"/>
  <c r="P82" i="24"/>
  <c r="P80" i="24"/>
  <c r="P74" i="24"/>
  <c r="P73" i="24"/>
  <c r="P72" i="24" s="1"/>
  <c r="P68" i="24"/>
  <c r="P66" i="24" s="1"/>
  <c r="P62" i="24"/>
  <c r="P61" i="24" s="1"/>
  <c r="P55" i="24"/>
  <c r="P52" i="24"/>
  <c r="P50" i="24"/>
  <c r="P49" i="24" s="1"/>
  <c r="P46" i="24"/>
  <c r="P45" i="24"/>
  <c r="P31" i="24"/>
  <c r="P29" i="24"/>
  <c r="P28" i="24"/>
  <c r="P27" i="24" s="1"/>
  <c r="P24" i="24"/>
  <c r="P23" i="24" s="1"/>
  <c r="P18" i="24"/>
  <c r="P17" i="24" s="1"/>
  <c r="P16" i="24" s="1"/>
  <c r="P15" i="24" s="1"/>
  <c r="P14" i="24" s="1"/>
  <c r="P127" i="47"/>
  <c r="P129" i="47"/>
  <c r="P131" i="47"/>
  <c r="Q230" i="47"/>
  <c r="P229" i="47"/>
  <c r="Q229" i="47" s="1"/>
  <c r="P228" i="47"/>
  <c r="Q228" i="47" s="1"/>
  <c r="P227" i="47"/>
  <c r="Q227" i="47" s="1"/>
  <c r="P226" i="47"/>
  <c r="Q226" i="47" s="1"/>
  <c r="Q225" i="47"/>
  <c r="P224" i="47"/>
  <c r="Q224" i="47" s="1"/>
  <c r="Q223" i="47" s="1"/>
  <c r="P223" i="47"/>
  <c r="Q222" i="47"/>
  <c r="P221" i="47"/>
  <c r="Q221" i="47" s="1"/>
  <c r="Q220" i="47" s="1"/>
  <c r="P220" i="47"/>
  <c r="P219" i="47"/>
  <c r="Q218" i="47"/>
  <c r="P217" i="47"/>
  <c r="Q217" i="47" s="1"/>
  <c r="Q216" i="47"/>
  <c r="P215" i="47"/>
  <c r="Q215" i="47" s="1"/>
  <c r="P214" i="47"/>
  <c r="Q214" i="47" s="1"/>
  <c r="Q212" i="47"/>
  <c r="Q211" i="47"/>
  <c r="Q210" i="47"/>
  <c r="P210" i="47"/>
  <c r="Q209" i="47"/>
  <c r="P208" i="47"/>
  <c r="Q208" i="47" s="1"/>
  <c r="Q207" i="47"/>
  <c r="Q206" i="47"/>
  <c r="P206" i="47"/>
  <c r="Q205" i="47"/>
  <c r="P205" i="47"/>
  <c r="Q204" i="47"/>
  <c r="P203" i="47"/>
  <c r="Q203" i="47" s="1"/>
  <c r="P202" i="47"/>
  <c r="Q202" i="47" s="1"/>
  <c r="Q201" i="47"/>
  <c r="Q200" i="47"/>
  <c r="P199" i="47"/>
  <c r="Q199" i="47" s="1"/>
  <c r="Q198" i="47"/>
  <c r="P197" i="47"/>
  <c r="Q197" i="47" s="1"/>
  <c r="Q195" i="47"/>
  <c r="P194" i="47"/>
  <c r="Q194" i="47" s="1"/>
  <c r="Q193" i="47"/>
  <c r="P192" i="47"/>
  <c r="Q192" i="47" s="1"/>
  <c r="P191" i="47"/>
  <c r="Q191" i="47" s="1"/>
  <c r="Q190" i="47"/>
  <c r="P189" i="47"/>
  <c r="Q189" i="47" s="1"/>
  <c r="Q188" i="47"/>
  <c r="P187" i="47"/>
  <c r="Q187" i="47" s="1"/>
  <c r="P186" i="47"/>
  <c r="Q186" i="47" s="1"/>
  <c r="P185" i="47"/>
  <c r="Q185" i="47" s="1"/>
  <c r="Q184" i="47"/>
  <c r="P183" i="47"/>
  <c r="Q183" i="47" s="1"/>
  <c r="P182" i="47"/>
  <c r="Q182" i="47" s="1"/>
  <c r="Q180" i="47"/>
  <c r="Q179" i="47"/>
  <c r="Q178" i="47"/>
  <c r="Q177" i="47"/>
  <c r="P177" i="47"/>
  <c r="Q176" i="47"/>
  <c r="P175" i="47"/>
  <c r="Q175" i="47" s="1"/>
  <c r="P174" i="47"/>
  <c r="Q174" i="47" s="1"/>
  <c r="Q173" i="47"/>
  <c r="Q172" i="47"/>
  <c r="P172" i="47"/>
  <c r="Q171" i="47"/>
  <c r="P170" i="47"/>
  <c r="Q170" i="47" s="1"/>
  <c r="P169" i="47"/>
  <c r="Q169" i="47" s="1"/>
  <c r="P168" i="47"/>
  <c r="Q168" i="47" s="1"/>
  <c r="Q165" i="47"/>
  <c r="P164" i="47"/>
  <c r="Q164" i="47" s="1"/>
  <c r="P163" i="47"/>
  <c r="Q163" i="47" s="1"/>
  <c r="Q162" i="47"/>
  <c r="P162" i="47"/>
  <c r="Q161" i="47"/>
  <c r="P160" i="47"/>
  <c r="Q160" i="47" s="1"/>
  <c r="P159" i="47"/>
  <c r="Q159" i="47" s="1"/>
  <c r="Q158" i="47"/>
  <c r="P157" i="47"/>
  <c r="Q157" i="47" s="1"/>
  <c r="P156" i="47"/>
  <c r="Q156" i="47" s="1"/>
  <c r="P155" i="47"/>
  <c r="Q155" i="47" s="1"/>
  <c r="Q153" i="47"/>
  <c r="P152" i="47"/>
  <c r="Q152" i="47" s="1"/>
  <c r="P151" i="47"/>
  <c r="Q151" i="47" s="1"/>
  <c r="P150" i="47"/>
  <c r="Q150" i="47" s="1"/>
  <c r="Q148" i="47"/>
  <c r="Q147" i="47"/>
  <c r="P146" i="47"/>
  <c r="Q146" i="47" s="1"/>
  <c r="Q145" i="47"/>
  <c r="Q144" i="47"/>
  <c r="Q143" i="47"/>
  <c r="P143" i="47"/>
  <c r="Q140" i="47"/>
  <c r="P139" i="47"/>
  <c r="Q139" i="47" s="1"/>
  <c r="P138" i="47"/>
  <c r="Q138" i="47" s="1"/>
  <c r="Q137" i="47"/>
  <c r="P136" i="47"/>
  <c r="Q136" i="47" s="1"/>
  <c r="Q135" i="47"/>
  <c r="P135" i="47"/>
  <c r="Q134" i="47"/>
  <c r="P133" i="47"/>
  <c r="Q133" i="47" s="1"/>
  <c r="Q132" i="47"/>
  <c r="Q131" i="47"/>
  <c r="Q130" i="47"/>
  <c r="Q129" i="47"/>
  <c r="Q128" i="47"/>
  <c r="Q127" i="47"/>
  <c r="P126" i="47"/>
  <c r="Q126" i="47" s="1"/>
  <c r="Q124" i="47"/>
  <c r="Q123" i="47"/>
  <c r="P123" i="47"/>
  <c r="Q122" i="47"/>
  <c r="P122" i="47"/>
  <c r="Q121" i="47"/>
  <c r="P120" i="47"/>
  <c r="Q120" i="47" s="1"/>
  <c r="P119" i="47"/>
  <c r="Q119" i="47" s="1"/>
  <c r="Q116" i="47"/>
  <c r="P115" i="47"/>
  <c r="Q115" i="47" s="1"/>
  <c r="Q114" i="47"/>
  <c r="P114" i="47"/>
  <c r="Q113" i="47"/>
  <c r="P112" i="47"/>
  <c r="Q112" i="47" s="1"/>
  <c r="P111" i="47"/>
  <c r="Q111" i="47" s="1"/>
  <c r="Q110" i="47"/>
  <c r="P110" i="47"/>
  <c r="Q109" i="47"/>
  <c r="P109" i="47"/>
  <c r="Q108" i="47"/>
  <c r="Q107" i="47"/>
  <c r="P106" i="47"/>
  <c r="Q106" i="47" s="1"/>
  <c r="Q105" i="47"/>
  <c r="Q104" i="47"/>
  <c r="Q103" i="47" s="1"/>
  <c r="Q101" i="47"/>
  <c r="Q100" i="47"/>
  <c r="Q99" i="47"/>
  <c r="P99" i="47"/>
  <c r="Q98" i="47"/>
  <c r="P98" i="47"/>
  <c r="Q97" i="47"/>
  <c r="P97" i="47"/>
  <c r="Q96" i="47"/>
  <c r="Q95" i="47"/>
  <c r="Q94" i="47"/>
  <c r="P94" i="47"/>
  <c r="Q93" i="47"/>
  <c r="P93" i="47"/>
  <c r="Q90" i="47"/>
  <c r="P89" i="47"/>
  <c r="Q89" i="47" s="1"/>
  <c r="P88" i="47"/>
  <c r="Q88" i="47" s="1"/>
  <c r="P85" i="47"/>
  <c r="P84" i="47"/>
  <c r="P78" i="47"/>
  <c r="P74" i="47"/>
  <c r="P73" i="47"/>
  <c r="P71" i="47"/>
  <c r="P70" i="47"/>
  <c r="P69" i="47"/>
  <c r="P64" i="47"/>
  <c r="P61" i="47"/>
  <c r="P58" i="47"/>
  <c r="P57" i="47"/>
  <c r="P50" i="47"/>
  <c r="P46" i="47"/>
  <c r="P45" i="47"/>
  <c r="P41" i="47"/>
  <c r="P38" i="47"/>
  <c r="P35" i="47"/>
  <c r="P31" i="47"/>
  <c r="P24" i="47"/>
  <c r="P21" i="47"/>
  <c r="P20" i="47"/>
  <c r="P15" i="47"/>
  <c r="P14" i="47"/>
  <c r="P196" i="47" l="1"/>
  <c r="P142" i="47"/>
  <c r="P102" i="47"/>
  <c r="Q102" i="47" s="1"/>
  <c r="P92" i="47"/>
  <c r="Q92" i="47" s="1"/>
  <c r="P87" i="47"/>
  <c r="P60" i="47"/>
  <c r="P56" i="47" s="1"/>
  <c r="P55" i="47" s="1"/>
  <c r="P54" i="47" s="1"/>
  <c r="P34" i="47"/>
  <c r="P174" i="24"/>
  <c r="P173" i="24" s="1"/>
  <c r="P172" i="24" s="1"/>
  <c r="P167" i="24"/>
  <c r="P166" i="24" s="1"/>
  <c r="P154" i="47"/>
  <c r="P213" i="47"/>
  <c r="Q219" i="47"/>
  <c r="P77" i="47"/>
  <c r="P27" i="47"/>
  <c r="P103" i="24"/>
  <c r="P102" i="24" s="1"/>
  <c r="P101" i="24" s="1"/>
  <c r="P163" i="24"/>
  <c r="P156" i="24" s="1"/>
  <c r="P137" i="24" s="1"/>
  <c r="P136" i="24" s="1"/>
  <c r="P192" i="24"/>
  <c r="P22" i="24"/>
  <c r="P44" i="24"/>
  <c r="P60" i="24"/>
  <c r="P88" i="24"/>
  <c r="P97" i="24"/>
  <c r="P79" i="24"/>
  <c r="N96" i="50"/>
  <c r="N19" i="50"/>
  <c r="P207" i="24"/>
  <c r="P65" i="24"/>
  <c r="P125" i="47"/>
  <c r="Q125" i="47" s="1"/>
  <c r="P118" i="47"/>
  <c r="O48" i="47"/>
  <c r="O49" i="47"/>
  <c r="O67" i="47"/>
  <c r="Q67" i="47" s="1"/>
  <c r="O90" i="47"/>
  <c r="O91" i="47"/>
  <c r="O92" i="47"/>
  <c r="O93" i="47"/>
  <c r="O94" i="47"/>
  <c r="O95" i="47"/>
  <c r="O96" i="47"/>
  <c r="O97" i="47"/>
  <c r="O98" i="47"/>
  <c r="O99" i="47"/>
  <c r="O100" i="47"/>
  <c r="O101" i="47"/>
  <c r="O102" i="47"/>
  <c r="O103" i="47"/>
  <c r="O104" i="47"/>
  <c r="O105" i="47"/>
  <c r="O106" i="47"/>
  <c r="O107" i="47"/>
  <c r="O108" i="47"/>
  <c r="O109" i="47"/>
  <c r="O110" i="47"/>
  <c r="O111" i="47"/>
  <c r="O112" i="47"/>
  <c r="O113" i="47"/>
  <c r="O114" i="47"/>
  <c r="O115" i="47"/>
  <c r="O116" i="47"/>
  <c r="O117" i="47"/>
  <c r="O118" i="47"/>
  <c r="O119" i="47"/>
  <c r="O120" i="47"/>
  <c r="O121" i="47"/>
  <c r="O122" i="47"/>
  <c r="O123" i="47"/>
  <c r="O124" i="47"/>
  <c r="O125" i="47"/>
  <c r="O126" i="47"/>
  <c r="O127" i="47"/>
  <c r="O128" i="47"/>
  <c r="O129" i="47"/>
  <c r="O130" i="47"/>
  <c r="O131" i="47"/>
  <c r="O132" i="47"/>
  <c r="O133" i="47"/>
  <c r="O134" i="47"/>
  <c r="O135" i="47"/>
  <c r="O136" i="47"/>
  <c r="O137" i="47"/>
  <c r="O138" i="47"/>
  <c r="O139" i="47"/>
  <c r="O140" i="47"/>
  <c r="O141" i="47"/>
  <c r="O142" i="47"/>
  <c r="O143" i="47"/>
  <c r="O144" i="47"/>
  <c r="O145" i="47"/>
  <c r="O146" i="47"/>
  <c r="O147" i="47"/>
  <c r="O148" i="47"/>
  <c r="O153" i="47"/>
  <c r="O156" i="47"/>
  <c r="O157" i="47"/>
  <c r="O158" i="47"/>
  <c r="O161" i="47"/>
  <c r="O165" i="47"/>
  <c r="O168" i="47"/>
  <c r="O169" i="47"/>
  <c r="O170" i="47"/>
  <c r="O171" i="47"/>
  <c r="O172" i="47"/>
  <c r="O173" i="47"/>
  <c r="O174" i="47"/>
  <c r="O175" i="47"/>
  <c r="O176" i="47"/>
  <c r="O177" i="47"/>
  <c r="O178" i="47"/>
  <c r="O179" i="47"/>
  <c r="O180" i="47"/>
  <c r="O181" i="47"/>
  <c r="O182" i="47"/>
  <c r="O183" i="47"/>
  <c r="O184" i="47"/>
  <c r="O185" i="47"/>
  <c r="O186" i="47"/>
  <c r="O187" i="47"/>
  <c r="O188" i="47"/>
  <c r="O189" i="47"/>
  <c r="O190" i="47"/>
  <c r="O191" i="47"/>
  <c r="O192" i="47"/>
  <c r="O193" i="47"/>
  <c r="O194" i="47"/>
  <c r="O195" i="47"/>
  <c r="O196" i="47"/>
  <c r="O197" i="47"/>
  <c r="O198" i="47"/>
  <c r="O199" i="47"/>
  <c r="O200" i="47"/>
  <c r="O201" i="47"/>
  <c r="O202" i="47"/>
  <c r="O203" i="47"/>
  <c r="O204" i="47"/>
  <c r="O205" i="47"/>
  <c r="O206" i="47"/>
  <c r="O207" i="47"/>
  <c r="O208" i="47"/>
  <c r="O209" i="47"/>
  <c r="O210" i="47"/>
  <c r="O211" i="47"/>
  <c r="O212" i="47"/>
  <c r="O213" i="47"/>
  <c r="O214" i="47"/>
  <c r="O215" i="47"/>
  <c r="O216" i="47"/>
  <c r="O217" i="47"/>
  <c r="O218" i="47"/>
  <c r="O222" i="47"/>
  <c r="O224" i="47"/>
  <c r="O225" i="47"/>
  <c r="O226" i="47"/>
  <c r="O227" i="47"/>
  <c r="O228" i="47"/>
  <c r="O229" i="47"/>
  <c r="O230" i="47"/>
  <c r="N127" i="47"/>
  <c r="N129" i="47"/>
  <c r="N131" i="47"/>
  <c r="N229" i="47"/>
  <c r="N228" i="47" s="1"/>
  <c r="N227" i="47" s="1"/>
  <c r="N226" i="47" s="1"/>
  <c r="N224" i="47"/>
  <c r="N223" i="47" s="1"/>
  <c r="N221" i="47"/>
  <c r="N220" i="47" s="1"/>
  <c r="N219" i="47" s="1"/>
  <c r="N217" i="47"/>
  <c r="N215" i="47"/>
  <c r="N214" i="47" s="1"/>
  <c r="N213" i="47" s="1"/>
  <c r="N210" i="47"/>
  <c r="N208" i="47"/>
  <c r="N206" i="47"/>
  <c r="N205" i="47"/>
  <c r="N203" i="47"/>
  <c r="N202" i="47"/>
  <c r="N199" i="47"/>
  <c r="N197" i="47"/>
  <c r="N196" i="47" s="1"/>
  <c r="N194" i="47"/>
  <c r="N192" i="47"/>
  <c r="N191" i="47"/>
  <c r="N189" i="47"/>
  <c r="N187" i="47"/>
  <c r="N186" i="47" s="1"/>
  <c r="N185" i="47" s="1"/>
  <c r="N183" i="47"/>
  <c r="N182" i="47"/>
  <c r="N177" i="47"/>
  <c r="N175" i="47"/>
  <c r="N174" i="47"/>
  <c r="N172" i="47"/>
  <c r="N170" i="47"/>
  <c r="N169" i="47" s="1"/>
  <c r="N168" i="47" s="1"/>
  <c r="N164" i="47"/>
  <c r="N163" i="47" s="1"/>
  <c r="N162" i="47" s="1"/>
  <c r="N160" i="47"/>
  <c r="N159" i="47" s="1"/>
  <c r="N157" i="47"/>
  <c r="N156" i="47" s="1"/>
  <c r="N152" i="47"/>
  <c r="N151" i="47" s="1"/>
  <c r="N150" i="47" s="1"/>
  <c r="N146" i="47"/>
  <c r="N143" i="47"/>
  <c r="N142" i="47"/>
  <c r="N141" i="47" s="1"/>
  <c r="N139" i="47"/>
  <c r="N138" i="47" s="1"/>
  <c r="N136" i="47"/>
  <c r="N135" i="47" s="1"/>
  <c r="N133" i="47"/>
  <c r="N126" i="47" s="1"/>
  <c r="N123" i="47"/>
  <c r="N122" i="47"/>
  <c r="N120" i="47"/>
  <c r="N119" i="47" s="1"/>
  <c r="N118" i="47" s="1"/>
  <c r="N115" i="47"/>
  <c r="N114" i="47"/>
  <c r="N112" i="47"/>
  <c r="N111" i="47"/>
  <c r="N110" i="47" s="1"/>
  <c r="N109" i="47" s="1"/>
  <c r="N106" i="47"/>
  <c r="N103" i="47"/>
  <c r="N102" i="47" s="1"/>
  <c r="N99" i="47"/>
  <c r="N98" i="47" s="1"/>
  <c r="N97" i="47" s="1"/>
  <c r="N94" i="47"/>
  <c r="N93" i="47"/>
  <c r="N89" i="47"/>
  <c r="N88" i="47"/>
  <c r="N87" i="47" s="1"/>
  <c r="N85" i="47"/>
  <c r="N84" i="47" s="1"/>
  <c r="N81" i="47"/>
  <c r="N78" i="47"/>
  <c r="N77" i="47"/>
  <c r="N76" i="47" s="1"/>
  <c r="N74" i="47"/>
  <c r="N73" i="47" s="1"/>
  <c r="N71" i="47"/>
  <c r="N70" i="47" s="1"/>
  <c r="N69" i="47" s="1"/>
  <c r="N68" i="47" s="1"/>
  <c r="N64" i="47"/>
  <c r="N61" i="47"/>
  <c r="N60" i="47"/>
  <c r="N58" i="47"/>
  <c r="N57" i="47"/>
  <c r="N56" i="47" s="1"/>
  <c r="N55" i="47" s="1"/>
  <c r="N54" i="47" s="1"/>
  <c r="N51" i="47"/>
  <c r="N50" i="47" s="1"/>
  <c r="N46" i="47"/>
  <c r="N45" i="47" s="1"/>
  <c r="N42" i="47"/>
  <c r="N41" i="47" s="1"/>
  <c r="N38" i="47"/>
  <c r="N35" i="47"/>
  <c r="N34" i="47"/>
  <c r="N31" i="47"/>
  <c r="N28" i="47"/>
  <c r="N27" i="47" s="1"/>
  <c r="N24" i="47"/>
  <c r="N21" i="47"/>
  <c r="N20" i="47"/>
  <c r="N19" i="47" s="1"/>
  <c r="N15" i="47"/>
  <c r="N14" i="47" s="1"/>
  <c r="K121" i="47"/>
  <c r="K120" i="47"/>
  <c r="K119" i="47"/>
  <c r="K118" i="47"/>
  <c r="K117" i="47"/>
  <c r="Q196" i="47" l="1"/>
  <c r="P181" i="47"/>
  <c r="Q181" i="47" s="1"/>
  <c r="Q142" i="47"/>
  <c r="P141" i="47"/>
  <c r="Q141" i="47" s="1"/>
  <c r="P91" i="47"/>
  <c r="Q91" i="47" s="1"/>
  <c r="P19" i="47"/>
  <c r="P13" i="47" s="1"/>
  <c r="P126" i="24"/>
  <c r="Q154" i="47"/>
  <c r="P149" i="47"/>
  <c r="Q149" i="47" s="1"/>
  <c r="Q213" i="47"/>
  <c r="P76" i="47"/>
  <c r="P191" i="24"/>
  <c r="P21" i="24"/>
  <c r="P78" i="24"/>
  <c r="P77" i="24" s="1"/>
  <c r="P76" i="24" s="1"/>
  <c r="P40" i="24"/>
  <c r="P26" i="24" s="1"/>
  <c r="N95" i="50"/>
  <c r="N18" i="50"/>
  <c r="P206" i="24"/>
  <c r="P64" i="24"/>
  <c r="Q118" i="47"/>
  <c r="P117" i="47"/>
  <c r="N155" i="47"/>
  <c r="N154" i="47" s="1"/>
  <c r="N149" i="47" s="1"/>
  <c r="N13" i="47"/>
  <c r="N125" i="47"/>
  <c r="N117" i="47" s="1"/>
  <c r="N181" i="47"/>
  <c r="N92" i="47"/>
  <c r="N91" i="47" s="1"/>
  <c r="N167" i="47"/>
  <c r="N166" i="47" s="1"/>
  <c r="O19" i="24"/>
  <c r="Q19" i="24" s="1"/>
  <c r="O67" i="24"/>
  <c r="Q67" i="24" s="1"/>
  <c r="O219" i="24"/>
  <c r="O220" i="24"/>
  <c r="O221" i="24"/>
  <c r="O224" i="24"/>
  <c r="O225" i="24"/>
  <c r="O226" i="24"/>
  <c r="O227" i="24"/>
  <c r="O230" i="24"/>
  <c r="N229" i="24"/>
  <c r="O229" i="24" s="1"/>
  <c r="M229" i="24"/>
  <c r="M228" i="24" s="1"/>
  <c r="M223" i="24" s="1"/>
  <c r="P167" i="47" l="1"/>
  <c r="Q167" i="47" s="1"/>
  <c r="P166" i="47"/>
  <c r="Q166" i="47" s="1"/>
  <c r="P68" i="47"/>
  <c r="P20" i="24"/>
  <c r="P13" i="24" s="1"/>
  <c r="N92" i="50"/>
  <c r="N91" i="50"/>
  <c r="N14" i="50"/>
  <c r="P195" i="24"/>
  <c r="P59" i="24"/>
  <c r="P12" i="24" s="1"/>
  <c r="Q117" i="47"/>
  <c r="N228" i="24"/>
  <c r="N12" i="47"/>
  <c r="N11" i="47" s="1"/>
  <c r="M222" i="24"/>
  <c r="P12" i="47" l="1"/>
  <c r="N13" i="50"/>
  <c r="N12" i="50" s="1"/>
  <c r="P190" i="24"/>
  <c r="O228" i="24"/>
  <c r="N223" i="24"/>
  <c r="M218" i="24"/>
  <c r="P11" i="47" l="1"/>
  <c r="Q11" i="47" s="1"/>
  <c r="P181" i="24"/>
  <c r="N222" i="24"/>
  <c r="O223" i="24"/>
  <c r="L98" i="50"/>
  <c r="L100" i="50"/>
  <c r="N11" i="50" l="1"/>
  <c r="P11" i="24"/>
  <c r="N218" i="24"/>
  <c r="O218" i="24" s="1"/>
  <c r="O222" i="24"/>
  <c r="L126" i="47"/>
  <c r="M131" i="47"/>
  <c r="M132" i="47"/>
  <c r="L19" i="50"/>
  <c r="L18" i="50" s="1"/>
  <c r="L14" i="50" s="1"/>
  <c r="L13" i="50" s="1"/>
  <c r="L12" i="50" s="1"/>
  <c r="L25" i="50"/>
  <c r="L97" i="50"/>
  <c r="L96" i="50" s="1"/>
  <c r="L95" i="50" s="1"/>
  <c r="L91" i="50" l="1"/>
  <c r="L11" i="50" s="1"/>
  <c r="L92" i="50"/>
  <c r="N216" i="24"/>
  <c r="N215" i="24" s="1"/>
  <c r="N212" i="24" s="1"/>
  <c r="N210" i="24"/>
  <c r="N208" i="24"/>
  <c r="N204" i="24"/>
  <c r="N202" i="24"/>
  <c r="N201" i="24" s="1"/>
  <c r="N199" i="24"/>
  <c r="N197" i="24"/>
  <c r="N196" i="24" s="1"/>
  <c r="N193" i="24"/>
  <c r="N192" i="24" s="1"/>
  <c r="N191" i="24" s="1"/>
  <c r="N188" i="24"/>
  <c r="N186" i="24"/>
  <c r="N185" i="24" s="1"/>
  <c r="N184" i="24" s="1"/>
  <c r="N183" i="24" s="1"/>
  <c r="N182" i="24" s="1"/>
  <c r="N177" i="24"/>
  <c r="N175" i="24"/>
  <c r="N170" i="24"/>
  <c r="N168" i="24"/>
  <c r="N164" i="24"/>
  <c r="N163" i="24" s="1"/>
  <c r="N161" i="24"/>
  <c r="N160" i="24" s="1"/>
  <c r="N158" i="24"/>
  <c r="N157" i="24" s="1"/>
  <c r="N156" i="24" s="1"/>
  <c r="N153" i="24"/>
  <c r="N151" i="24"/>
  <c r="N149" i="24"/>
  <c r="N146" i="24"/>
  <c r="N145" i="24"/>
  <c r="N143" i="24"/>
  <c r="N142" i="24"/>
  <c r="N140" i="24"/>
  <c r="N139" i="24"/>
  <c r="N138" i="24" s="1"/>
  <c r="N134" i="24"/>
  <c r="N133" i="24" s="1"/>
  <c r="N132" i="24" s="1"/>
  <c r="N131" i="24" s="1"/>
  <c r="N129" i="24"/>
  <c r="N128" i="24" s="1"/>
  <c r="N127" i="24" s="1"/>
  <c r="N124" i="24"/>
  <c r="N123" i="24" s="1"/>
  <c r="N122" i="24" s="1"/>
  <c r="N121" i="24" s="1"/>
  <c r="N120" i="24" s="1"/>
  <c r="N118" i="24"/>
  <c r="N117" i="24" s="1"/>
  <c r="N116" i="24" s="1"/>
  <c r="N115" i="24" s="1"/>
  <c r="N114" i="24" s="1"/>
  <c r="N112" i="24"/>
  <c r="N111" i="24" s="1"/>
  <c r="N106" i="24"/>
  <c r="N105" i="24" s="1"/>
  <c r="N104" i="24" s="1"/>
  <c r="N103" i="24" s="1"/>
  <c r="N102" i="24" s="1"/>
  <c r="N101" i="24" s="1"/>
  <c r="N99" i="24"/>
  <c r="N98" i="24" s="1"/>
  <c r="N97" i="24" s="1"/>
  <c r="N95" i="24"/>
  <c r="N93" i="24"/>
  <c r="N90" i="24"/>
  <c r="N89" i="24" s="1"/>
  <c r="N83" i="24"/>
  <c r="N82" i="24" s="1"/>
  <c r="N80" i="24"/>
  <c r="N74" i="24"/>
  <c r="N73" i="24" s="1"/>
  <c r="N72" i="24" s="1"/>
  <c r="N68" i="24"/>
  <c r="N62" i="24"/>
  <c r="N61" i="24" s="1"/>
  <c r="N60" i="24" s="1"/>
  <c r="N55" i="24"/>
  <c r="N52" i="24" s="1"/>
  <c r="N50" i="24"/>
  <c r="N49" i="24" s="1"/>
  <c r="N46" i="24"/>
  <c r="N45" i="24" s="1"/>
  <c r="N31" i="24"/>
  <c r="N29" i="24"/>
  <c r="N28" i="24" s="1"/>
  <c r="N27" i="24" s="1"/>
  <c r="N24" i="24"/>
  <c r="N23" i="24" s="1"/>
  <c r="N22" i="24" s="1"/>
  <c r="N21" i="24" s="1"/>
  <c r="N20" i="24" s="1"/>
  <c r="N18" i="24"/>
  <c r="N17" i="24" s="1"/>
  <c r="N16" i="24" s="1"/>
  <c r="N15" i="24" s="1"/>
  <c r="N14" i="24" s="1"/>
  <c r="M11" i="50"/>
  <c r="N92" i="24" l="1"/>
  <c r="N88" i="24" s="1"/>
  <c r="N207" i="24"/>
  <c r="N206" i="24" s="1"/>
  <c r="N79" i="24"/>
  <c r="N66" i="24"/>
  <c r="N13" i="24"/>
  <c r="N148" i="24"/>
  <c r="N44" i="24"/>
  <c r="N40" i="24" s="1"/>
  <c r="N26" i="24" s="1"/>
  <c r="N167" i="24"/>
  <c r="N166" i="24" s="1"/>
  <c r="N174" i="24"/>
  <c r="N173" i="24" s="1"/>
  <c r="N172" i="24" s="1"/>
  <c r="N195" i="24"/>
  <c r="N190" i="24" s="1"/>
  <c r="N137" i="24"/>
  <c r="N136" i="24" s="1"/>
  <c r="N126" i="24" s="1"/>
  <c r="K94" i="50"/>
  <c r="M94" i="50" s="1"/>
  <c r="O94" i="50" s="1"/>
  <c r="J93" i="50"/>
  <c r="K93" i="50" s="1"/>
  <c r="M93" i="50" s="1"/>
  <c r="O93" i="50" s="1"/>
  <c r="M176" i="24"/>
  <c r="O176" i="24" s="1"/>
  <c r="Q176" i="24" s="1"/>
  <c r="L175" i="24"/>
  <c r="M175" i="24" s="1"/>
  <c r="O175" i="24" s="1"/>
  <c r="Q175" i="24" s="1"/>
  <c r="N78" i="24" l="1"/>
  <c r="N181" i="24"/>
  <c r="N65" i="24"/>
  <c r="J131" i="50"/>
  <c r="J130" i="50" s="1"/>
  <c r="J129" i="50" s="1"/>
  <c r="N77" i="24" l="1"/>
  <c r="N64" i="24"/>
  <c r="K124" i="50"/>
  <c r="M124" i="50" s="1"/>
  <c r="O124" i="50" s="1"/>
  <c r="Q124" i="50" s="1"/>
  <c r="J123" i="50"/>
  <c r="K123" i="50" s="1"/>
  <c r="M123" i="50" s="1"/>
  <c r="O123" i="50" s="1"/>
  <c r="Q123" i="50" s="1"/>
  <c r="N76" i="24" l="1"/>
  <c r="N59" i="24"/>
  <c r="J122" i="50"/>
  <c r="J117" i="50"/>
  <c r="J116" i="50" s="1"/>
  <c r="J75" i="50"/>
  <c r="N12" i="24" l="1"/>
  <c r="N11" i="24" s="1"/>
  <c r="J100" i="50"/>
  <c r="K42" i="47" l="1"/>
  <c r="K41" i="47" s="1"/>
  <c r="M43" i="47"/>
  <c r="O43" i="47" s="1"/>
  <c r="Q43" i="47" s="1"/>
  <c r="J16" i="50"/>
  <c r="J15" i="50" s="1"/>
  <c r="K15" i="50" s="1"/>
  <c r="M15" i="50" s="1"/>
  <c r="O15" i="50" s="1"/>
  <c r="Q15" i="50" s="1"/>
  <c r="K17" i="50"/>
  <c r="M17" i="50" s="1"/>
  <c r="O17" i="50" s="1"/>
  <c r="Q17" i="50" s="1"/>
  <c r="K16" i="50" l="1"/>
  <c r="M16" i="50" s="1"/>
  <c r="O16" i="50" s="1"/>
  <c r="Q16" i="50" s="1"/>
  <c r="J139" i="50"/>
  <c r="J137" i="50"/>
  <c r="J136" i="50" s="1"/>
  <c r="J135" i="50" s="1"/>
  <c r="J134" i="50" s="1"/>
  <c r="J128" i="50" s="1"/>
  <c r="J125" i="50"/>
  <c r="J107" i="50"/>
  <c r="J106" i="50" s="1"/>
  <c r="J104" i="50"/>
  <c r="J103" i="50" s="1"/>
  <c r="J98" i="50"/>
  <c r="J89" i="50"/>
  <c r="J88" i="50" s="1"/>
  <c r="J84" i="50"/>
  <c r="J83" i="50" s="1"/>
  <c r="J82" i="50" s="1"/>
  <c r="J81" i="50" s="1"/>
  <c r="J77" i="50"/>
  <c r="J73" i="50" s="1"/>
  <c r="J68" i="50"/>
  <c r="J67" i="50" s="1"/>
  <c r="J66" i="50" s="1"/>
  <c r="J63" i="50"/>
  <c r="J62" i="50" s="1"/>
  <c r="J61" i="50" s="1"/>
  <c r="J59" i="50"/>
  <c r="J58" i="50"/>
  <c r="J57" i="50" s="1"/>
  <c r="J45" i="50"/>
  <c r="J43" i="50"/>
  <c r="J42" i="50" s="1"/>
  <c r="J41" i="50" s="1"/>
  <c r="J40" i="50" s="1"/>
  <c r="J38" i="50"/>
  <c r="J37" i="50" s="1"/>
  <c r="J36" i="50" s="1"/>
  <c r="J35" i="50" s="1"/>
  <c r="J34" i="50" s="1"/>
  <c r="J31" i="50"/>
  <c r="J30" i="50" s="1"/>
  <c r="J28" i="50"/>
  <c r="J26" i="50"/>
  <c r="J22" i="50"/>
  <c r="J20" i="50"/>
  <c r="L216" i="24"/>
  <c r="L215" i="24" s="1"/>
  <c r="L212" i="24" s="1"/>
  <c r="L210" i="24"/>
  <c r="L208" i="24"/>
  <c r="L204" i="24"/>
  <c r="L202" i="24"/>
  <c r="L199" i="24"/>
  <c r="L197" i="24"/>
  <c r="L193" i="24"/>
  <c r="L188" i="24"/>
  <c r="L186" i="24"/>
  <c r="L177" i="24"/>
  <c r="L170" i="24"/>
  <c r="L168" i="24"/>
  <c r="L164" i="24"/>
  <c r="L163" i="24"/>
  <c r="L161" i="24"/>
  <c r="L160" i="24"/>
  <c r="L158" i="24"/>
  <c r="L157" i="24"/>
  <c r="L156" i="24" s="1"/>
  <c r="L153" i="24"/>
  <c r="L151" i="24"/>
  <c r="L149" i="24"/>
  <c r="L146" i="24"/>
  <c r="L145" i="24" s="1"/>
  <c r="L143" i="24"/>
  <c r="L142" i="24" s="1"/>
  <c r="L140" i="24"/>
  <c r="L139" i="24" s="1"/>
  <c r="L134" i="24"/>
  <c r="L133" i="24" s="1"/>
  <c r="L132" i="24" s="1"/>
  <c r="L131" i="24" s="1"/>
  <c r="L129" i="24"/>
  <c r="L124" i="24"/>
  <c r="L123" i="24" s="1"/>
  <c r="L122" i="24" s="1"/>
  <c r="L121" i="24" s="1"/>
  <c r="L118" i="24"/>
  <c r="L117" i="24" s="1"/>
  <c r="L116" i="24" s="1"/>
  <c r="L115" i="24" s="1"/>
  <c r="L114" i="24" s="1"/>
  <c r="L112" i="24"/>
  <c r="L111" i="24" s="1"/>
  <c r="L106" i="24"/>
  <c r="L105" i="24"/>
  <c r="L99" i="24"/>
  <c r="L98" i="24" s="1"/>
  <c r="L95" i="24"/>
  <c r="L93" i="24"/>
  <c r="L90" i="24"/>
  <c r="L89" i="24" s="1"/>
  <c r="L83" i="24"/>
  <c r="L82" i="24" s="1"/>
  <c r="L80" i="24"/>
  <c r="L79" i="24" s="1"/>
  <c r="L74" i="24"/>
  <c r="L73" i="24" s="1"/>
  <c r="L72" i="24" s="1"/>
  <c r="L68" i="24"/>
  <c r="L62" i="24"/>
  <c r="L55" i="24"/>
  <c r="L52" i="24"/>
  <c r="L50" i="24"/>
  <c r="L49" i="24" s="1"/>
  <c r="L46" i="24"/>
  <c r="L45" i="24" s="1"/>
  <c r="L31" i="24"/>
  <c r="L29" i="24"/>
  <c r="L24" i="24"/>
  <c r="L23" i="24" s="1"/>
  <c r="L18" i="24"/>
  <c r="L229" i="47"/>
  <c r="L228" i="47"/>
  <c r="L227" i="47"/>
  <c r="L226" i="47"/>
  <c r="L224" i="47"/>
  <c r="L223" i="47"/>
  <c r="L221" i="47"/>
  <c r="L220" i="47" s="1"/>
  <c r="L219" i="47" s="1"/>
  <c r="L217" i="47"/>
  <c r="L215" i="47"/>
  <c r="L210" i="47"/>
  <c r="L208" i="47"/>
  <c r="L206" i="47"/>
  <c r="L205" i="47"/>
  <c r="L203" i="47"/>
  <c r="L202" i="47"/>
  <c r="L199" i="47"/>
  <c r="L197" i="47"/>
  <c r="L196" i="47"/>
  <c r="L194" i="47"/>
  <c r="L192" i="47"/>
  <c r="L191" i="47"/>
  <c r="L189" i="47"/>
  <c r="L187" i="47"/>
  <c r="L186" i="47"/>
  <c r="L185" i="47"/>
  <c r="L183" i="47"/>
  <c r="L177" i="47"/>
  <c r="L175" i="47"/>
  <c r="L174" i="47"/>
  <c r="L172" i="47"/>
  <c r="L170" i="47"/>
  <c r="L169" i="47"/>
  <c r="L168" i="47"/>
  <c r="L164" i="47"/>
  <c r="L163" i="47" s="1"/>
  <c r="L160" i="47"/>
  <c r="L159" i="47" s="1"/>
  <c r="L155" i="47" s="1"/>
  <c r="L157" i="47"/>
  <c r="L156" i="47"/>
  <c r="L152" i="47"/>
  <c r="L151" i="47" s="1"/>
  <c r="L150" i="47" s="1"/>
  <c r="L146" i="47"/>
  <c r="L143" i="47"/>
  <c r="L142" i="47"/>
  <c r="L141" i="47"/>
  <c r="L139" i="47"/>
  <c r="L138" i="47"/>
  <c r="L136" i="47"/>
  <c r="L135" i="47"/>
  <c r="L133" i="47"/>
  <c r="L125" i="47"/>
  <c r="L123" i="47"/>
  <c r="L120" i="47"/>
  <c r="L119" i="47" s="1"/>
  <c r="L115" i="47"/>
  <c r="L114" i="47"/>
  <c r="L112" i="47"/>
  <c r="L111" i="47"/>
  <c r="L110" i="47"/>
  <c r="L109" i="47"/>
  <c r="L106" i="47"/>
  <c r="L103" i="47"/>
  <c r="L102" i="47"/>
  <c r="L99" i="47"/>
  <c r="L98" i="47"/>
  <c r="L97" i="47"/>
  <c r="L94" i="47"/>
  <c r="L93" i="47"/>
  <c r="L92" i="47"/>
  <c r="L91" i="47"/>
  <c r="L89" i="47"/>
  <c r="L88" i="47" s="1"/>
  <c r="L87" i="47" s="1"/>
  <c r="L85" i="47"/>
  <c r="L84" i="47"/>
  <c r="L81" i="47"/>
  <c r="L78" i="47"/>
  <c r="L77" i="47"/>
  <c r="L76" i="47"/>
  <c r="L74" i="47"/>
  <c r="L73" i="47" s="1"/>
  <c r="L69" i="47" s="1"/>
  <c r="L68" i="47" s="1"/>
  <c r="L71" i="47"/>
  <c r="L70" i="47"/>
  <c r="L64" i="47"/>
  <c r="L61" i="47"/>
  <c r="L60" i="47" s="1"/>
  <c r="L58" i="47"/>
  <c r="L57" i="47" s="1"/>
  <c r="L56" i="47" s="1"/>
  <c r="L55" i="47" s="1"/>
  <c r="L54" i="47" s="1"/>
  <c r="L51" i="47"/>
  <c r="L50" i="47"/>
  <c r="L46" i="47"/>
  <c r="L45" i="47"/>
  <c r="L42" i="47"/>
  <c r="L41" i="47"/>
  <c r="L38" i="47"/>
  <c r="L35" i="47"/>
  <c r="L34" i="47"/>
  <c r="L31" i="47"/>
  <c r="L28" i="47"/>
  <c r="L27" i="47"/>
  <c r="L24" i="47"/>
  <c r="L21" i="47"/>
  <c r="L20" i="47"/>
  <c r="L19" i="47"/>
  <c r="L15" i="47"/>
  <c r="L14" i="47"/>
  <c r="L13" i="47" s="1"/>
  <c r="I140" i="50"/>
  <c r="K140" i="50" s="1"/>
  <c r="M140" i="50" s="1"/>
  <c r="O140" i="50" s="1"/>
  <c r="Q140" i="50" s="1"/>
  <c r="H139" i="50"/>
  <c r="G139" i="50"/>
  <c r="I139" i="50" s="1"/>
  <c r="I138" i="50"/>
  <c r="K138" i="50" s="1"/>
  <c r="M138" i="50" s="1"/>
  <c r="O138" i="50" s="1"/>
  <c r="Q138" i="50" s="1"/>
  <c r="H137" i="50"/>
  <c r="G137" i="50"/>
  <c r="H136" i="50"/>
  <c r="G136" i="50"/>
  <c r="H135" i="50"/>
  <c r="H134" i="50"/>
  <c r="I133" i="50"/>
  <c r="K133" i="50" s="1"/>
  <c r="M133" i="50" s="1"/>
  <c r="O133" i="50" s="1"/>
  <c r="Q133" i="50" s="1"/>
  <c r="I132" i="50"/>
  <c r="K132" i="50" s="1"/>
  <c r="M132" i="50" s="1"/>
  <c r="O132" i="50" s="1"/>
  <c r="Q132" i="50" s="1"/>
  <c r="I131" i="50"/>
  <c r="K131" i="50" s="1"/>
  <c r="M131" i="50" s="1"/>
  <c r="O131" i="50" s="1"/>
  <c r="Q131" i="50" s="1"/>
  <c r="I130" i="50"/>
  <c r="K130" i="50" s="1"/>
  <c r="M130" i="50" s="1"/>
  <c r="O130" i="50" s="1"/>
  <c r="Q130" i="50" s="1"/>
  <c r="I129" i="50"/>
  <c r="K129" i="50" s="1"/>
  <c r="M129" i="50" s="1"/>
  <c r="O129" i="50" s="1"/>
  <c r="Q129" i="50" s="1"/>
  <c r="H128" i="50"/>
  <c r="H127" i="50"/>
  <c r="I126" i="50"/>
  <c r="K126" i="50" s="1"/>
  <c r="M126" i="50" s="1"/>
  <c r="O126" i="50" s="1"/>
  <c r="Q126" i="50" s="1"/>
  <c r="H125" i="50"/>
  <c r="G125" i="50"/>
  <c r="H122" i="50"/>
  <c r="I122" i="50" s="1"/>
  <c r="K122" i="50" s="1"/>
  <c r="M122" i="50" s="1"/>
  <c r="O122" i="50" s="1"/>
  <c r="Q122" i="50" s="1"/>
  <c r="I121" i="50"/>
  <c r="K121" i="50" s="1"/>
  <c r="M121" i="50" s="1"/>
  <c r="O121" i="50" s="1"/>
  <c r="Q121" i="50" s="1"/>
  <c r="G120" i="50"/>
  <c r="I120" i="50" s="1"/>
  <c r="K120" i="50" s="1"/>
  <c r="M120" i="50" s="1"/>
  <c r="O120" i="50" s="1"/>
  <c r="Q120" i="50" s="1"/>
  <c r="I119" i="50"/>
  <c r="K119" i="50" s="1"/>
  <c r="M119" i="50" s="1"/>
  <c r="O119" i="50" s="1"/>
  <c r="Q119" i="50" s="1"/>
  <c r="I118" i="50"/>
  <c r="K118" i="50" s="1"/>
  <c r="M118" i="50" s="1"/>
  <c r="O118" i="50" s="1"/>
  <c r="Q118" i="50" s="1"/>
  <c r="H117" i="50"/>
  <c r="H116" i="50" s="1"/>
  <c r="G117" i="50"/>
  <c r="I117" i="50" s="1"/>
  <c r="I115" i="50"/>
  <c r="K115" i="50" s="1"/>
  <c r="M115" i="50" s="1"/>
  <c r="O115" i="50" s="1"/>
  <c r="Q115" i="50" s="1"/>
  <c r="I114" i="50"/>
  <c r="K114" i="50" s="1"/>
  <c r="M114" i="50" s="1"/>
  <c r="O114" i="50" s="1"/>
  <c r="Q114" i="50" s="1"/>
  <c r="I113" i="50"/>
  <c r="K113" i="50" s="1"/>
  <c r="M113" i="50" s="1"/>
  <c r="O113" i="50" s="1"/>
  <c r="Q113" i="50" s="1"/>
  <c r="I112" i="50"/>
  <c r="K112" i="50" s="1"/>
  <c r="M112" i="50" s="1"/>
  <c r="O112" i="50" s="1"/>
  <c r="Q112" i="50" s="1"/>
  <c r="G111" i="50"/>
  <c r="I111" i="50" s="1"/>
  <c r="K111" i="50" s="1"/>
  <c r="M111" i="50" s="1"/>
  <c r="O111" i="50" s="1"/>
  <c r="Q111" i="50" s="1"/>
  <c r="I109" i="50"/>
  <c r="K109" i="50" s="1"/>
  <c r="M109" i="50" s="1"/>
  <c r="O109" i="50" s="1"/>
  <c r="Q109" i="50" s="1"/>
  <c r="I108" i="50"/>
  <c r="H107" i="50"/>
  <c r="H106" i="50" s="1"/>
  <c r="G107" i="50"/>
  <c r="I105" i="50"/>
  <c r="K105" i="50" s="1"/>
  <c r="H104" i="50"/>
  <c r="G104" i="50"/>
  <c r="G103" i="50" s="1"/>
  <c r="H103" i="50"/>
  <c r="I101" i="50"/>
  <c r="K101" i="50" s="1"/>
  <c r="H100" i="50"/>
  <c r="G100" i="50"/>
  <c r="I99" i="50"/>
  <c r="K99" i="50" s="1"/>
  <c r="H98" i="50"/>
  <c r="G98" i="50"/>
  <c r="G97" i="50" s="1"/>
  <c r="G96" i="50" s="1"/>
  <c r="G95" i="50" s="1"/>
  <c r="I90" i="50"/>
  <c r="K90" i="50" s="1"/>
  <c r="H89" i="50"/>
  <c r="H88" i="50" s="1"/>
  <c r="G89" i="50"/>
  <c r="G88" i="50"/>
  <c r="G87" i="50" s="1"/>
  <c r="G86" i="50" s="1"/>
  <c r="I85" i="50"/>
  <c r="K85" i="50" s="1"/>
  <c r="M85" i="50" s="1"/>
  <c r="O85" i="50" s="1"/>
  <c r="Q85" i="50" s="1"/>
  <c r="H84" i="50"/>
  <c r="G84" i="50"/>
  <c r="H83" i="50"/>
  <c r="G83" i="50"/>
  <c r="H82" i="50"/>
  <c r="G82" i="50"/>
  <c r="H81" i="50"/>
  <c r="G81" i="50"/>
  <c r="I80" i="50"/>
  <c r="K80" i="50" s="1"/>
  <c r="M80" i="50" s="1"/>
  <c r="O80" i="50" s="1"/>
  <c r="Q80" i="50" s="1"/>
  <c r="G79" i="50"/>
  <c r="I79" i="50" s="1"/>
  <c r="K79" i="50" s="1"/>
  <c r="M79" i="50" s="1"/>
  <c r="O79" i="50" s="1"/>
  <c r="Q79" i="50" s="1"/>
  <c r="I78" i="50"/>
  <c r="K78" i="50" s="1"/>
  <c r="M78" i="50" s="1"/>
  <c r="O78" i="50" s="1"/>
  <c r="Q78" i="50" s="1"/>
  <c r="H77" i="50"/>
  <c r="G77" i="50"/>
  <c r="I77" i="50" s="1"/>
  <c r="I76" i="50"/>
  <c r="K76" i="50" s="1"/>
  <c r="M76" i="50" s="1"/>
  <c r="O76" i="50" s="1"/>
  <c r="Q76" i="50" s="1"/>
  <c r="G75" i="50"/>
  <c r="I75" i="50" s="1"/>
  <c r="K75" i="50" s="1"/>
  <c r="M75" i="50" s="1"/>
  <c r="O75" i="50" s="1"/>
  <c r="Q75" i="50" s="1"/>
  <c r="I74" i="50"/>
  <c r="K74" i="50" s="1"/>
  <c r="M74" i="50" s="1"/>
  <c r="S73" i="50"/>
  <c r="R73" i="50"/>
  <c r="H73" i="50"/>
  <c r="I69" i="50"/>
  <c r="K69" i="50" s="1"/>
  <c r="M69" i="50" s="1"/>
  <c r="O69" i="50" s="1"/>
  <c r="Q69" i="50" s="1"/>
  <c r="S68" i="50"/>
  <c r="R68" i="50"/>
  <c r="H68" i="50"/>
  <c r="G68" i="50"/>
  <c r="S67" i="50"/>
  <c r="R67" i="50"/>
  <c r="H67" i="50"/>
  <c r="G67" i="50"/>
  <c r="S66" i="50"/>
  <c r="R66" i="50"/>
  <c r="H66" i="50"/>
  <c r="G66" i="50"/>
  <c r="S65" i="50"/>
  <c r="R65" i="50"/>
  <c r="R54" i="50" s="1"/>
  <c r="R53" i="50" s="1"/>
  <c r="R12" i="50" s="1"/>
  <c r="R11" i="50" s="1"/>
  <c r="H65" i="50"/>
  <c r="I64" i="50"/>
  <c r="K64" i="50" s="1"/>
  <c r="M64" i="50" s="1"/>
  <c r="O64" i="50" s="1"/>
  <c r="Q64" i="50" s="1"/>
  <c r="H63" i="50"/>
  <c r="G63" i="50"/>
  <c r="H62" i="50"/>
  <c r="G62" i="50"/>
  <c r="H61" i="50"/>
  <c r="G61" i="50"/>
  <c r="I60" i="50"/>
  <c r="K60" i="50" s="1"/>
  <c r="M60" i="50" s="1"/>
  <c r="O60" i="50" s="1"/>
  <c r="Q60" i="50" s="1"/>
  <c r="H59" i="50"/>
  <c r="H58" i="50" s="1"/>
  <c r="H57" i="50" s="1"/>
  <c r="G59" i="50"/>
  <c r="G58" i="50" s="1"/>
  <c r="G57" i="50" s="1"/>
  <c r="S54" i="50"/>
  <c r="S53" i="50" s="1"/>
  <c r="S12" i="50" s="1"/>
  <c r="S11" i="50" s="1"/>
  <c r="I52" i="50"/>
  <c r="K52" i="50" s="1"/>
  <c r="M52" i="50" s="1"/>
  <c r="O52" i="50" s="1"/>
  <c r="Q52" i="50" s="1"/>
  <c r="G51" i="50"/>
  <c r="I51" i="50" s="1"/>
  <c r="K51" i="50" s="1"/>
  <c r="M51" i="50" s="1"/>
  <c r="O51" i="50" s="1"/>
  <c r="Q51" i="50" s="1"/>
  <c r="I46" i="50"/>
  <c r="K46" i="50" s="1"/>
  <c r="M46" i="50" s="1"/>
  <c r="O46" i="50" s="1"/>
  <c r="Q46" i="50" s="1"/>
  <c r="H45" i="50"/>
  <c r="G45" i="50"/>
  <c r="I44" i="50"/>
  <c r="K44" i="50" s="1"/>
  <c r="M44" i="50" s="1"/>
  <c r="O44" i="50" s="1"/>
  <c r="Q44" i="50" s="1"/>
  <c r="H43" i="50"/>
  <c r="G43" i="50"/>
  <c r="G42" i="50" s="1"/>
  <c r="H42" i="50"/>
  <c r="H41" i="50" s="1"/>
  <c r="H40" i="50" s="1"/>
  <c r="I39" i="50"/>
  <c r="K39" i="50" s="1"/>
  <c r="M39" i="50" s="1"/>
  <c r="O39" i="50" s="1"/>
  <c r="Q39" i="50" s="1"/>
  <c r="H38" i="50"/>
  <c r="H37" i="50" s="1"/>
  <c r="H36" i="50" s="1"/>
  <c r="H35" i="50" s="1"/>
  <c r="H34" i="50" s="1"/>
  <c r="G38" i="50"/>
  <c r="I33" i="50"/>
  <c r="K33" i="50" s="1"/>
  <c r="M33" i="50" s="1"/>
  <c r="O33" i="50" s="1"/>
  <c r="Q33" i="50" s="1"/>
  <c r="I32" i="50"/>
  <c r="K32" i="50" s="1"/>
  <c r="M32" i="50" s="1"/>
  <c r="O32" i="50" s="1"/>
  <c r="Q32" i="50" s="1"/>
  <c r="H31" i="50"/>
  <c r="G31" i="50"/>
  <c r="G30" i="50" s="1"/>
  <c r="H30" i="50"/>
  <c r="I29" i="50"/>
  <c r="K29" i="50" s="1"/>
  <c r="M29" i="50" s="1"/>
  <c r="O29" i="50" s="1"/>
  <c r="Q29" i="50" s="1"/>
  <c r="H28" i="50"/>
  <c r="G28" i="50"/>
  <c r="I28" i="50" s="1"/>
  <c r="I27" i="50"/>
  <c r="K27" i="50" s="1"/>
  <c r="M27" i="50" s="1"/>
  <c r="O27" i="50" s="1"/>
  <c r="Q27" i="50" s="1"/>
  <c r="H26" i="50"/>
  <c r="H25" i="50" s="1"/>
  <c r="H19" i="50" s="1"/>
  <c r="H18" i="50" s="1"/>
  <c r="G26" i="50"/>
  <c r="G25" i="50"/>
  <c r="I25" i="50" s="1"/>
  <c r="I24" i="50"/>
  <c r="K24" i="50" s="1"/>
  <c r="M24" i="50" s="1"/>
  <c r="O24" i="50" s="1"/>
  <c r="S22" i="50"/>
  <c r="R22" i="50"/>
  <c r="H22" i="50"/>
  <c r="G22" i="50"/>
  <c r="I21" i="50"/>
  <c r="K21" i="50" s="1"/>
  <c r="H20" i="50"/>
  <c r="G20" i="50"/>
  <c r="G19" i="50" s="1"/>
  <c r="K20" i="50" l="1"/>
  <c r="M20" i="50" s="1"/>
  <c r="O20" i="50" s="1"/>
  <c r="Q20" i="50" s="1"/>
  <c r="M21" i="50"/>
  <c r="O21" i="50" s="1"/>
  <c r="Q21" i="50" s="1"/>
  <c r="M73" i="50"/>
  <c r="O73" i="50" s="1"/>
  <c r="Q73" i="50" s="1"/>
  <c r="O74" i="50"/>
  <c r="Q74" i="50" s="1"/>
  <c r="K89" i="50"/>
  <c r="M90" i="50"/>
  <c r="O90" i="50" s="1"/>
  <c r="Q90" i="50" s="1"/>
  <c r="H97" i="50"/>
  <c r="H96" i="50" s="1"/>
  <c r="H95" i="50" s="1"/>
  <c r="H92" i="50" s="1"/>
  <c r="K100" i="50"/>
  <c r="M100" i="50" s="1"/>
  <c r="O100" i="50" s="1"/>
  <c r="M101" i="50"/>
  <c r="O101" i="50" s="1"/>
  <c r="Q101" i="50" s="1"/>
  <c r="I104" i="50"/>
  <c r="I103" i="50" s="1"/>
  <c r="I125" i="50"/>
  <c r="G135" i="50"/>
  <c r="G134" i="50" s="1"/>
  <c r="G128" i="50" s="1"/>
  <c r="G127" i="50" s="1"/>
  <c r="K98" i="50"/>
  <c r="M98" i="50" s="1"/>
  <c r="M99" i="50"/>
  <c r="K104" i="50"/>
  <c r="K103" i="50" s="1"/>
  <c r="M103" i="50" s="1"/>
  <c r="O103" i="50" s="1"/>
  <c r="Q103" i="50" s="1"/>
  <c r="M105" i="50"/>
  <c r="O105" i="50" s="1"/>
  <c r="Q105" i="50" s="1"/>
  <c r="I38" i="50"/>
  <c r="M104" i="50"/>
  <c r="O104" i="50" s="1"/>
  <c r="Q104" i="50" s="1"/>
  <c r="K88" i="50"/>
  <c r="M89" i="50"/>
  <c r="O89" i="50" s="1"/>
  <c r="Q89" i="50" s="1"/>
  <c r="L104" i="24"/>
  <c r="L103" i="24" s="1"/>
  <c r="L102" i="24" s="1"/>
  <c r="L101" i="24" s="1"/>
  <c r="L174" i="24"/>
  <c r="L28" i="24"/>
  <c r="L27" i="24" s="1"/>
  <c r="I134" i="50"/>
  <c r="I20" i="50"/>
  <c r="I22" i="50"/>
  <c r="K22" i="50" s="1"/>
  <c r="M22" i="50" s="1"/>
  <c r="O22" i="50" s="1"/>
  <c r="Q22" i="50" s="1"/>
  <c r="I68" i="50"/>
  <c r="I98" i="50"/>
  <c r="I100" i="50"/>
  <c r="J65" i="50"/>
  <c r="H56" i="50"/>
  <c r="H55" i="50" s="1"/>
  <c r="H54" i="50" s="1"/>
  <c r="H53" i="50" s="1"/>
  <c r="L120" i="24"/>
  <c r="L61" i="24"/>
  <c r="K134" i="50"/>
  <c r="M134" i="50" s="1"/>
  <c r="Q134" i="50" s="1"/>
  <c r="J56" i="50"/>
  <c r="J55" i="50" s="1"/>
  <c r="G37" i="50"/>
  <c r="G36" i="50" s="1"/>
  <c r="L148" i="24"/>
  <c r="J97" i="50"/>
  <c r="J96" i="50" s="1"/>
  <c r="J95" i="50" s="1"/>
  <c r="J92" i="50" s="1"/>
  <c r="J25" i="50"/>
  <c r="L162" i="47"/>
  <c r="L154" i="47" s="1"/>
  <c r="L149" i="47" s="1"/>
  <c r="L122" i="47"/>
  <c r="L182" i="47"/>
  <c r="L214" i="47"/>
  <c r="L213" i="47"/>
  <c r="L44" i="24"/>
  <c r="L40" i="24" s="1"/>
  <c r="I19" i="50"/>
  <c r="G18" i="50"/>
  <c r="I87" i="50"/>
  <c r="H86" i="50"/>
  <c r="H87" i="50"/>
  <c r="G92" i="50"/>
  <c r="J87" i="50"/>
  <c r="K87" i="50"/>
  <c r="M87" i="50" s="1"/>
  <c r="Q87" i="50" s="1"/>
  <c r="J86" i="50"/>
  <c r="H13" i="50"/>
  <c r="H14" i="50"/>
  <c r="G13" i="50"/>
  <c r="I45" i="50"/>
  <c r="G50" i="50"/>
  <c r="I107" i="50"/>
  <c r="I106" i="50" s="1"/>
  <c r="G110" i="50"/>
  <c r="G116" i="50"/>
  <c r="I116" i="50" s="1"/>
  <c r="I127" i="50"/>
  <c r="I128" i="50"/>
  <c r="K77" i="50"/>
  <c r="M77" i="50" s="1"/>
  <c r="O77" i="50" s="1"/>
  <c r="Q77" i="50" s="1"/>
  <c r="K128" i="50"/>
  <c r="M128" i="50" s="1"/>
  <c r="O128" i="50" s="1"/>
  <c r="Q128" i="50" s="1"/>
  <c r="K139" i="50"/>
  <c r="M139" i="50" s="1"/>
  <c r="O139" i="50" s="1"/>
  <c r="Q139" i="50" s="1"/>
  <c r="I26" i="50"/>
  <c r="I61" i="50"/>
  <c r="K61" i="50" s="1"/>
  <c r="M61" i="50" s="1"/>
  <c r="O61" i="50" s="1"/>
  <c r="Q61" i="50" s="1"/>
  <c r="I62" i="50"/>
  <c r="I63" i="50"/>
  <c r="K63" i="50" s="1"/>
  <c r="M63" i="50" s="1"/>
  <c r="O63" i="50" s="1"/>
  <c r="Q63" i="50" s="1"/>
  <c r="G73" i="50"/>
  <c r="I82" i="50"/>
  <c r="I83" i="50"/>
  <c r="K83" i="50" s="1"/>
  <c r="M83" i="50" s="1"/>
  <c r="O83" i="50" s="1"/>
  <c r="Q83" i="50" s="1"/>
  <c r="I84" i="50"/>
  <c r="K84" i="50" s="1"/>
  <c r="M84" i="50" s="1"/>
  <c r="O84" i="50" s="1"/>
  <c r="Q84" i="50" s="1"/>
  <c r="I89" i="50"/>
  <c r="I88" i="50" s="1"/>
  <c r="I86" i="50" s="1"/>
  <c r="I135" i="50"/>
  <c r="K135" i="50" s="1"/>
  <c r="M135" i="50" s="1"/>
  <c r="O135" i="50" s="1"/>
  <c r="Q135" i="50" s="1"/>
  <c r="I136" i="50"/>
  <c r="K136" i="50" s="1"/>
  <c r="M136" i="50" s="1"/>
  <c r="O136" i="50" s="1"/>
  <c r="Q136" i="50" s="1"/>
  <c r="I137" i="50"/>
  <c r="K137" i="50" s="1"/>
  <c r="M137" i="50" s="1"/>
  <c r="O137" i="50" s="1"/>
  <c r="Q137" i="50" s="1"/>
  <c r="K45" i="50"/>
  <c r="M45" i="50" s="1"/>
  <c r="O45" i="50" s="1"/>
  <c r="Q45" i="50" s="1"/>
  <c r="K108" i="50"/>
  <c r="K117" i="50"/>
  <c r="M117" i="50" s="1"/>
  <c r="O117" i="50" s="1"/>
  <c r="Q117" i="50" s="1"/>
  <c r="K125" i="50"/>
  <c r="M125" i="50" s="1"/>
  <c r="O125" i="50" s="1"/>
  <c r="Q125" i="50" s="1"/>
  <c r="J127" i="50"/>
  <c r="K127" i="50" s="1"/>
  <c r="M127" i="50" s="1"/>
  <c r="O127" i="50" s="1"/>
  <c r="Q127" i="50" s="1"/>
  <c r="K62" i="50"/>
  <c r="M62" i="50" s="1"/>
  <c r="O62" i="50" s="1"/>
  <c r="Q62" i="50" s="1"/>
  <c r="K68" i="50"/>
  <c r="M68" i="50" s="1"/>
  <c r="O68" i="50" s="1"/>
  <c r="Q68" i="50" s="1"/>
  <c r="K26" i="50"/>
  <c r="M26" i="50" s="1"/>
  <c r="O26" i="50" s="1"/>
  <c r="Q26" i="50" s="1"/>
  <c r="K28" i="50"/>
  <c r="M28" i="50" s="1"/>
  <c r="O28" i="50" s="1"/>
  <c r="Q28" i="50" s="1"/>
  <c r="K38" i="50"/>
  <c r="M38" i="50" s="1"/>
  <c r="O38" i="50" s="1"/>
  <c r="Q38" i="50" s="1"/>
  <c r="K97" i="50"/>
  <c r="I59" i="50"/>
  <c r="K59" i="50" s="1"/>
  <c r="M59" i="50" s="1"/>
  <c r="O59" i="50" s="1"/>
  <c r="Q59" i="50" s="1"/>
  <c r="I66" i="50"/>
  <c r="K66" i="50" s="1"/>
  <c r="M66" i="50" s="1"/>
  <c r="O66" i="50" s="1"/>
  <c r="Q66" i="50" s="1"/>
  <c r="I67" i="50"/>
  <c r="K67" i="50" s="1"/>
  <c r="M67" i="50" s="1"/>
  <c r="O67" i="50" s="1"/>
  <c r="Q67" i="50" s="1"/>
  <c r="L167" i="24"/>
  <c r="L17" i="24"/>
  <c r="L22" i="24"/>
  <c r="L26" i="24"/>
  <c r="L66" i="24"/>
  <c r="L78" i="24"/>
  <c r="L92" i="24"/>
  <c r="L97" i="24"/>
  <c r="L128" i="24"/>
  <c r="L138" i="24"/>
  <c r="L185" i="24"/>
  <c r="L192" i="24"/>
  <c r="L196" i="24"/>
  <c r="L201" i="24"/>
  <c r="L207" i="24"/>
  <c r="I57" i="50"/>
  <c r="K57" i="50" s="1"/>
  <c r="M57" i="50" s="1"/>
  <c r="O57" i="50" s="1"/>
  <c r="Q57" i="50" s="1"/>
  <c r="G56" i="50"/>
  <c r="I36" i="50"/>
  <c r="K36" i="50" s="1"/>
  <c r="M36" i="50" s="1"/>
  <c r="O36" i="50" s="1"/>
  <c r="Q36" i="50" s="1"/>
  <c r="G35" i="50"/>
  <c r="H12" i="50"/>
  <c r="H102" i="50"/>
  <c r="H91" i="50" s="1"/>
  <c r="I31" i="50"/>
  <c r="I37" i="50"/>
  <c r="K37" i="50" s="1"/>
  <c r="M37" i="50" s="1"/>
  <c r="O37" i="50" s="1"/>
  <c r="Q37" i="50" s="1"/>
  <c r="I43" i="50"/>
  <c r="I42" i="50" s="1"/>
  <c r="I58" i="50"/>
  <c r="K58" i="50" s="1"/>
  <c r="M58" i="50" s="1"/>
  <c r="O58" i="50" s="1"/>
  <c r="Q58" i="50" s="1"/>
  <c r="R163" i="24"/>
  <c r="S163" i="24"/>
  <c r="R160" i="24"/>
  <c r="S160" i="24"/>
  <c r="R157" i="24"/>
  <c r="S157" i="24"/>
  <c r="S156" i="24" s="1"/>
  <c r="K165" i="24"/>
  <c r="J164" i="24"/>
  <c r="G164" i="24"/>
  <c r="G163" i="24" s="1"/>
  <c r="J163" i="24"/>
  <c r="I163" i="24"/>
  <c r="H163" i="24"/>
  <c r="K162" i="24"/>
  <c r="J161" i="24"/>
  <c r="J160" i="24" s="1"/>
  <c r="H161" i="24"/>
  <c r="I160" i="24"/>
  <c r="G160" i="24"/>
  <c r="K159" i="24"/>
  <c r="J158" i="24"/>
  <c r="G158" i="24"/>
  <c r="J157" i="24"/>
  <c r="I157" i="24"/>
  <c r="H157" i="24"/>
  <c r="G157" i="24"/>
  <c r="J54" i="50" l="1"/>
  <c r="J53" i="50" s="1"/>
  <c r="K107" i="50"/>
  <c r="M108" i="50"/>
  <c r="O108" i="50" s="1"/>
  <c r="Q108" i="50" s="1"/>
  <c r="H11" i="50"/>
  <c r="J156" i="24"/>
  <c r="K86" i="50"/>
  <c r="M86" i="50" s="1"/>
  <c r="O86" i="50" s="1"/>
  <c r="M88" i="50"/>
  <c r="O88" i="50" s="1"/>
  <c r="Q88" i="50" s="1"/>
  <c r="K96" i="50"/>
  <c r="M97" i="50"/>
  <c r="K106" i="50"/>
  <c r="M106" i="50" s="1"/>
  <c r="O106" i="50" s="1"/>
  <c r="Q106" i="50" s="1"/>
  <c r="M107" i="50"/>
  <c r="O107" i="50" s="1"/>
  <c r="Q107" i="50" s="1"/>
  <c r="I97" i="50"/>
  <c r="I96" i="50" s="1"/>
  <c r="I95" i="50" s="1"/>
  <c r="I92" i="50" s="1"/>
  <c r="K158" i="24"/>
  <c r="K157" i="24" s="1"/>
  <c r="M159" i="24"/>
  <c r="K161" i="24"/>
  <c r="K160" i="24" s="1"/>
  <c r="M162" i="24"/>
  <c r="K164" i="24"/>
  <c r="K163" i="24" s="1"/>
  <c r="M165" i="24"/>
  <c r="L173" i="24"/>
  <c r="L172" i="24" s="1"/>
  <c r="L60" i="24"/>
  <c r="J19" i="50"/>
  <c r="K19" i="50" s="1"/>
  <c r="M19" i="50" s="1"/>
  <c r="O19" i="50" s="1"/>
  <c r="Q19" i="50" s="1"/>
  <c r="K25" i="50"/>
  <c r="M25" i="50" s="1"/>
  <c r="O25" i="50" s="1"/>
  <c r="Q25" i="50" s="1"/>
  <c r="L118" i="47"/>
  <c r="L117" i="47" s="1"/>
  <c r="L12" i="47" s="1"/>
  <c r="L181" i="47"/>
  <c r="L167" i="47"/>
  <c r="I30" i="50"/>
  <c r="K31" i="50"/>
  <c r="K43" i="50"/>
  <c r="I73" i="50"/>
  <c r="K73" i="50" s="1"/>
  <c r="G65" i="50"/>
  <c r="I65" i="50" s="1"/>
  <c r="K65" i="50" s="1"/>
  <c r="M65" i="50" s="1"/>
  <c r="O65" i="50" s="1"/>
  <c r="Q65" i="50" s="1"/>
  <c r="I110" i="50"/>
  <c r="K110" i="50" s="1"/>
  <c r="M110" i="50" s="1"/>
  <c r="O110" i="50" s="1"/>
  <c r="Q110" i="50" s="1"/>
  <c r="G106" i="50"/>
  <c r="G102" i="50" s="1"/>
  <c r="G91" i="50" s="1"/>
  <c r="I50" i="50"/>
  <c r="K50" i="50" s="1"/>
  <c r="M50" i="50" s="1"/>
  <c r="O50" i="50" s="1"/>
  <c r="Q50" i="50" s="1"/>
  <c r="G49" i="50"/>
  <c r="I18" i="50"/>
  <c r="I14" i="50" s="1"/>
  <c r="I13" i="50" s="1"/>
  <c r="G14" i="50"/>
  <c r="I81" i="50"/>
  <c r="K82" i="50"/>
  <c r="I102" i="50"/>
  <c r="I91" i="50" s="1"/>
  <c r="K116" i="50"/>
  <c r="J102" i="50"/>
  <c r="J91" i="50" s="1"/>
  <c r="L206" i="24"/>
  <c r="L184" i="24"/>
  <c r="L127" i="24"/>
  <c r="L88" i="24"/>
  <c r="L65" i="24"/>
  <c r="L64" i="24" s="1"/>
  <c r="L59" i="24" s="1"/>
  <c r="L21" i="24"/>
  <c r="L166" i="24"/>
  <c r="L195" i="24"/>
  <c r="L191" i="24"/>
  <c r="L137" i="24"/>
  <c r="L136" i="24" s="1"/>
  <c r="L77" i="24"/>
  <c r="L16" i="24"/>
  <c r="G55" i="50"/>
  <c r="I56" i="50"/>
  <c r="K56" i="50" s="1"/>
  <c r="M56" i="50" s="1"/>
  <c r="O56" i="50" s="1"/>
  <c r="Q56" i="50" s="1"/>
  <c r="G34" i="50"/>
  <c r="I35" i="50"/>
  <c r="K35" i="50" s="1"/>
  <c r="M35" i="50" s="1"/>
  <c r="O35" i="50" s="1"/>
  <c r="Q35" i="50" s="1"/>
  <c r="H160" i="24"/>
  <c r="H156" i="24" s="1"/>
  <c r="G156" i="24"/>
  <c r="K102" i="50" l="1"/>
  <c r="M102" i="50" s="1"/>
  <c r="O102" i="50" s="1"/>
  <c r="Q102" i="50" s="1"/>
  <c r="M116" i="50"/>
  <c r="O116" i="50" s="1"/>
  <c r="Q116" i="50" s="1"/>
  <c r="K42" i="50"/>
  <c r="M42" i="50" s="1"/>
  <c r="O42" i="50" s="1"/>
  <c r="Q42" i="50" s="1"/>
  <c r="M43" i="50"/>
  <c r="O43" i="50" s="1"/>
  <c r="Q43" i="50" s="1"/>
  <c r="K30" i="50"/>
  <c r="M30" i="50" s="1"/>
  <c r="O30" i="50" s="1"/>
  <c r="Q30" i="50" s="1"/>
  <c r="M31" i="50"/>
  <c r="O31" i="50" s="1"/>
  <c r="Q31" i="50" s="1"/>
  <c r="M164" i="24"/>
  <c r="O165" i="24"/>
  <c r="Q165" i="24" s="1"/>
  <c r="M161" i="24"/>
  <c r="O162" i="24"/>
  <c r="Q162" i="24" s="1"/>
  <c r="M158" i="24"/>
  <c r="O159" i="24"/>
  <c r="Q159" i="24" s="1"/>
  <c r="K81" i="50"/>
  <c r="M81" i="50" s="1"/>
  <c r="O81" i="50" s="1"/>
  <c r="Q81" i="50" s="1"/>
  <c r="M82" i="50"/>
  <c r="O82" i="50" s="1"/>
  <c r="Q82" i="50" s="1"/>
  <c r="K95" i="50"/>
  <c r="M96" i="50"/>
  <c r="K156" i="24"/>
  <c r="J18" i="50"/>
  <c r="L166" i="47"/>
  <c r="I49" i="50"/>
  <c r="K49" i="50" s="1"/>
  <c r="M49" i="50" s="1"/>
  <c r="O49" i="50" s="1"/>
  <c r="Q49" i="50" s="1"/>
  <c r="G48" i="50"/>
  <c r="L15" i="24"/>
  <c r="L76" i="24"/>
  <c r="L126" i="24"/>
  <c r="L190" i="24"/>
  <c r="L20" i="24"/>
  <c r="L183" i="24"/>
  <c r="I34" i="50"/>
  <c r="K34" i="50" s="1"/>
  <c r="M34" i="50" s="1"/>
  <c r="O34" i="50" s="1"/>
  <c r="Q34" i="50" s="1"/>
  <c r="I55" i="50"/>
  <c r="K55" i="50" s="1"/>
  <c r="M55" i="50" s="1"/>
  <c r="O55" i="50" s="1"/>
  <c r="Q55" i="50" s="1"/>
  <c r="G54" i="50"/>
  <c r="K128" i="49"/>
  <c r="J127" i="49"/>
  <c r="K127" i="49" s="1"/>
  <c r="K126" i="49"/>
  <c r="K125" i="49"/>
  <c r="J125" i="49"/>
  <c r="K124" i="49"/>
  <c r="J124" i="49"/>
  <c r="K123" i="49"/>
  <c r="J123" i="49"/>
  <c r="K122" i="49"/>
  <c r="J122" i="49"/>
  <c r="K121" i="49"/>
  <c r="K120" i="49"/>
  <c r="K119" i="49"/>
  <c r="K118" i="49"/>
  <c r="K117" i="49"/>
  <c r="J116" i="49"/>
  <c r="K116" i="49" s="1"/>
  <c r="J115" i="49"/>
  <c r="K115" i="49" s="1"/>
  <c r="K114" i="49"/>
  <c r="J113" i="49"/>
  <c r="K113" i="49" s="1"/>
  <c r="J112" i="49"/>
  <c r="K112" i="49" s="1"/>
  <c r="K111" i="49"/>
  <c r="K110" i="49"/>
  <c r="K109" i="49"/>
  <c r="K108" i="49"/>
  <c r="J107" i="49"/>
  <c r="K107" i="49" s="1"/>
  <c r="J106" i="49"/>
  <c r="K106" i="49" s="1"/>
  <c r="K105" i="49"/>
  <c r="K104" i="49"/>
  <c r="K103" i="49"/>
  <c r="K102" i="49"/>
  <c r="K101" i="49"/>
  <c r="K100" i="49"/>
  <c r="K99" i="49"/>
  <c r="K98" i="49"/>
  <c r="K97" i="49" s="1"/>
  <c r="K96" i="49" s="1"/>
  <c r="J97" i="49"/>
  <c r="J96" i="49"/>
  <c r="K95" i="49"/>
  <c r="K94" i="49" s="1"/>
  <c r="K93" i="49" s="1"/>
  <c r="J94" i="49"/>
  <c r="J93" i="49"/>
  <c r="J92" i="49" s="1"/>
  <c r="K91" i="49"/>
  <c r="K90" i="49" s="1"/>
  <c r="J90" i="49"/>
  <c r="K89" i="49"/>
  <c r="K88" i="49" s="1"/>
  <c r="K87" i="49" s="1"/>
  <c r="K86" i="49" s="1"/>
  <c r="K85" i="49" s="1"/>
  <c r="J88" i="49"/>
  <c r="J87" i="49" s="1"/>
  <c r="J86" i="49" s="1"/>
  <c r="J85" i="49" s="1"/>
  <c r="K82" i="49"/>
  <c r="K81" i="49" s="1"/>
  <c r="K80" i="49" s="1"/>
  <c r="K78" i="49" s="1"/>
  <c r="J81" i="49"/>
  <c r="J80" i="49"/>
  <c r="K79" i="49"/>
  <c r="J79" i="49"/>
  <c r="J78" i="49"/>
  <c r="K77" i="49"/>
  <c r="J76" i="49"/>
  <c r="K76" i="49" s="1"/>
  <c r="J75" i="49"/>
  <c r="K75" i="49" s="1"/>
  <c r="J74" i="49"/>
  <c r="K74" i="49" s="1"/>
  <c r="K73" i="49" s="1"/>
  <c r="J73" i="49"/>
  <c r="K72" i="49"/>
  <c r="K71" i="49"/>
  <c r="K70" i="49"/>
  <c r="J69" i="49"/>
  <c r="K69" i="49" s="1"/>
  <c r="K68" i="49"/>
  <c r="K67" i="49"/>
  <c r="K66" i="49"/>
  <c r="J65" i="49"/>
  <c r="K65" i="49" s="1"/>
  <c r="K64" i="49"/>
  <c r="J63" i="49"/>
  <c r="K63" i="49" s="1"/>
  <c r="J62" i="49"/>
  <c r="K62" i="49" s="1"/>
  <c r="K61" i="49"/>
  <c r="J61" i="49"/>
  <c r="K59" i="49"/>
  <c r="J58" i="49"/>
  <c r="K58" i="49" s="1"/>
  <c r="J57" i="49"/>
  <c r="K57" i="49" s="1"/>
  <c r="J56" i="49"/>
  <c r="K56" i="49" s="1"/>
  <c r="K55" i="49"/>
  <c r="J54" i="49"/>
  <c r="K54" i="49" s="1"/>
  <c r="J53" i="49"/>
  <c r="K53" i="49" s="1"/>
  <c r="K52" i="49"/>
  <c r="J52" i="49"/>
  <c r="K51" i="49"/>
  <c r="J51" i="49"/>
  <c r="K50" i="49"/>
  <c r="J50" i="49"/>
  <c r="K47" i="49"/>
  <c r="K46" i="49"/>
  <c r="K45" i="49"/>
  <c r="K44" i="49"/>
  <c r="K43" i="49"/>
  <c r="K42" i="49"/>
  <c r="K41" i="49"/>
  <c r="J40" i="49"/>
  <c r="K40" i="49" s="1"/>
  <c r="K39" i="49"/>
  <c r="J38" i="49"/>
  <c r="K38" i="49" s="1"/>
  <c r="K37" i="49" s="1"/>
  <c r="J37" i="49"/>
  <c r="K36" i="49"/>
  <c r="J36" i="49"/>
  <c r="K35" i="49"/>
  <c r="J35" i="49"/>
  <c r="K34" i="49"/>
  <c r="J33" i="49"/>
  <c r="K33" i="49" s="1"/>
  <c r="J32" i="49"/>
  <c r="K32" i="49" s="1"/>
  <c r="J31" i="49"/>
  <c r="K31" i="49" s="1"/>
  <c r="K30" i="49"/>
  <c r="J30" i="49"/>
  <c r="K29" i="49"/>
  <c r="J29" i="49"/>
  <c r="K28" i="49"/>
  <c r="K27" i="49"/>
  <c r="K26" i="49"/>
  <c r="J26" i="49"/>
  <c r="K25" i="49"/>
  <c r="J25" i="49"/>
  <c r="K24" i="49"/>
  <c r="J23" i="49"/>
  <c r="K23" i="49" s="1"/>
  <c r="K22" i="49"/>
  <c r="J21" i="49"/>
  <c r="K21" i="49" s="1"/>
  <c r="J20" i="49"/>
  <c r="K20" i="49" s="1"/>
  <c r="K19" i="49"/>
  <c r="K18" i="49"/>
  <c r="J18" i="49"/>
  <c r="K17" i="49"/>
  <c r="K16" i="49" s="1"/>
  <c r="J16" i="49"/>
  <c r="J15" i="49"/>
  <c r="K15" i="49" s="1"/>
  <c r="J216" i="24"/>
  <c r="J210" i="24"/>
  <c r="J208" i="24"/>
  <c r="J207" i="24" s="1"/>
  <c r="J206" i="24" s="1"/>
  <c r="J204" i="24"/>
  <c r="J202" i="24"/>
  <c r="J201" i="24" s="1"/>
  <c r="J199" i="24"/>
  <c r="J197" i="24"/>
  <c r="J196" i="24" s="1"/>
  <c r="J193" i="24"/>
  <c r="J192" i="24"/>
  <c r="J191" i="24" s="1"/>
  <c r="J188" i="24"/>
  <c r="J186" i="24"/>
  <c r="J185" i="24" s="1"/>
  <c r="J184" i="24" s="1"/>
  <c r="J183" i="24" s="1"/>
  <c r="J182" i="24" s="1"/>
  <c r="J177" i="24"/>
  <c r="J174" i="24" s="1"/>
  <c r="J173" i="24" s="1"/>
  <c r="J172" i="24" s="1"/>
  <c r="J170" i="24"/>
  <c r="J168" i="24"/>
  <c r="J153" i="24"/>
  <c r="J151" i="24"/>
  <c r="J149" i="24"/>
  <c r="J148" i="24" s="1"/>
  <c r="J146" i="24"/>
  <c r="J145" i="24" s="1"/>
  <c r="J143" i="24"/>
  <c r="J142" i="24" s="1"/>
  <c r="J140" i="24"/>
  <c r="J139" i="24" s="1"/>
  <c r="J134" i="24"/>
  <c r="J133" i="24" s="1"/>
  <c r="J132" i="24" s="1"/>
  <c r="J131" i="24" s="1"/>
  <c r="J129" i="24"/>
  <c r="J128" i="24" s="1"/>
  <c r="J127" i="24" s="1"/>
  <c r="J124" i="24"/>
  <c r="J123" i="24" s="1"/>
  <c r="J122" i="24" s="1"/>
  <c r="J121" i="24" s="1"/>
  <c r="J118" i="24"/>
  <c r="J117" i="24" s="1"/>
  <c r="J116" i="24" s="1"/>
  <c r="J115" i="24" s="1"/>
  <c r="J114" i="24" s="1"/>
  <c r="J112" i="24"/>
  <c r="J111" i="24" s="1"/>
  <c r="J106" i="24"/>
  <c r="J105" i="24" s="1"/>
  <c r="J99" i="24"/>
  <c r="J98" i="24" s="1"/>
  <c r="J95" i="24"/>
  <c r="J93" i="24"/>
  <c r="J90" i="24"/>
  <c r="J83" i="24"/>
  <c r="J82" i="24" s="1"/>
  <c r="J80" i="24"/>
  <c r="J74" i="24"/>
  <c r="J73" i="24" s="1"/>
  <c r="J72" i="24" s="1"/>
  <c r="J68" i="24"/>
  <c r="J66" i="24" s="1"/>
  <c r="J62" i="24"/>
  <c r="J55" i="24"/>
  <c r="J52" i="24" s="1"/>
  <c r="J50" i="24"/>
  <c r="J49" i="24" s="1"/>
  <c r="J46" i="24"/>
  <c r="J45" i="24" s="1"/>
  <c r="J31" i="24"/>
  <c r="J29" i="24"/>
  <c r="J24" i="24"/>
  <c r="J23" i="24" s="1"/>
  <c r="J22" i="24" s="1"/>
  <c r="J21" i="24" s="1"/>
  <c r="J20" i="24" s="1"/>
  <c r="J18" i="24"/>
  <c r="J17" i="24" s="1"/>
  <c r="J16" i="24" s="1"/>
  <c r="J15" i="24" s="1"/>
  <c r="J14" i="24" s="1"/>
  <c r="J189" i="47"/>
  <c r="J229" i="47"/>
  <c r="J224" i="47"/>
  <c r="J223" i="47"/>
  <c r="J221" i="47"/>
  <c r="J220" i="47" s="1"/>
  <c r="J219" i="47" s="1"/>
  <c r="J217" i="47"/>
  <c r="J215" i="47"/>
  <c r="J210" i="47"/>
  <c r="J208" i="47"/>
  <c r="J206" i="47"/>
  <c r="J205" i="47"/>
  <c r="J203" i="47"/>
  <c r="J199" i="47"/>
  <c r="J197" i="47"/>
  <c r="J194" i="47"/>
  <c r="J192" i="47"/>
  <c r="J191" i="47"/>
  <c r="J187" i="47"/>
  <c r="J186" i="47"/>
  <c r="J183" i="47"/>
  <c r="J177" i="47"/>
  <c r="J175" i="47"/>
  <c r="J174" i="47"/>
  <c r="J172" i="47"/>
  <c r="J170" i="47"/>
  <c r="J164" i="47"/>
  <c r="J160" i="47"/>
  <c r="J157" i="47"/>
  <c r="J156" i="47"/>
  <c r="J152" i="47"/>
  <c r="J151" i="47" s="1"/>
  <c r="J150" i="47" s="1"/>
  <c r="J146" i="47"/>
  <c r="J143" i="47"/>
  <c r="J142" i="47"/>
  <c r="J141" i="47"/>
  <c r="J139" i="47"/>
  <c r="J138" i="47"/>
  <c r="J136" i="47"/>
  <c r="J135" i="47"/>
  <c r="J133" i="47"/>
  <c r="J129" i="47"/>
  <c r="J127" i="47"/>
  <c r="J126" i="47"/>
  <c r="J125" i="47"/>
  <c r="J123" i="47"/>
  <c r="J122" i="47"/>
  <c r="J120" i="47"/>
  <c r="J119" i="47"/>
  <c r="J118" i="47"/>
  <c r="J117" i="47"/>
  <c r="J115" i="47"/>
  <c r="J114" i="47"/>
  <c r="J112" i="47"/>
  <c r="J106" i="47"/>
  <c r="J103" i="47"/>
  <c r="J102" i="47"/>
  <c r="J99" i="47"/>
  <c r="J98" i="47"/>
  <c r="J97" i="47"/>
  <c r="J94" i="47"/>
  <c r="J93" i="47"/>
  <c r="J92" i="47"/>
  <c r="J89" i="47"/>
  <c r="J88" i="47" s="1"/>
  <c r="J85" i="47"/>
  <c r="J84" i="47"/>
  <c r="J81" i="47"/>
  <c r="J78" i="47"/>
  <c r="J77" i="47" s="1"/>
  <c r="J76" i="47" s="1"/>
  <c r="J74" i="47"/>
  <c r="J73" i="47"/>
  <c r="J69" i="47" s="1"/>
  <c r="J71" i="47"/>
  <c r="J70" i="47"/>
  <c r="J64" i="47"/>
  <c r="J61" i="47"/>
  <c r="J60" i="47" s="1"/>
  <c r="J58" i="47"/>
  <c r="J57" i="47" s="1"/>
  <c r="J51" i="47"/>
  <c r="J50" i="47"/>
  <c r="J46" i="47"/>
  <c r="J45" i="47"/>
  <c r="J42" i="47"/>
  <c r="J41" i="47"/>
  <c r="J38" i="47"/>
  <c r="J35" i="47"/>
  <c r="J31" i="47"/>
  <c r="J28" i="47"/>
  <c r="J27" i="47" s="1"/>
  <c r="J24" i="47"/>
  <c r="J21" i="47"/>
  <c r="J20" i="47"/>
  <c r="J15" i="47"/>
  <c r="J14" i="47"/>
  <c r="M157" i="24" l="1"/>
  <c r="O158" i="24"/>
  <c r="Q158" i="24" s="1"/>
  <c r="M160" i="24"/>
  <c r="O160" i="24" s="1"/>
  <c r="Q160" i="24" s="1"/>
  <c r="O161" i="24"/>
  <c r="Q161" i="24" s="1"/>
  <c r="M163" i="24"/>
  <c r="O163" i="24" s="1"/>
  <c r="Q163" i="24" s="1"/>
  <c r="O164" i="24"/>
  <c r="Q164" i="24" s="1"/>
  <c r="K92" i="50"/>
  <c r="M95" i="50"/>
  <c r="J14" i="50"/>
  <c r="K14" i="50" s="1"/>
  <c r="M14" i="50" s="1"/>
  <c r="O14" i="50" s="1"/>
  <c r="Q14" i="50" s="1"/>
  <c r="K18" i="50"/>
  <c r="M18" i="50" s="1"/>
  <c r="O18" i="50" s="1"/>
  <c r="Q18" i="50" s="1"/>
  <c r="J56" i="47"/>
  <c r="J55" i="47" s="1"/>
  <c r="J54" i="47" s="1"/>
  <c r="J111" i="47"/>
  <c r="J169" i="47"/>
  <c r="J168" i="47" s="1"/>
  <c r="J182" i="47"/>
  <c r="J196" i="47"/>
  <c r="J202" i="47"/>
  <c r="J214" i="47"/>
  <c r="J228" i="47"/>
  <c r="L11" i="47"/>
  <c r="I48" i="50"/>
  <c r="K48" i="50" s="1"/>
  <c r="M48" i="50" s="1"/>
  <c r="O48" i="50" s="1"/>
  <c r="Q48" i="50" s="1"/>
  <c r="G47" i="50"/>
  <c r="L182" i="24"/>
  <c r="L14" i="24"/>
  <c r="J92" i="24"/>
  <c r="J87" i="47"/>
  <c r="J159" i="47"/>
  <c r="J163" i="47"/>
  <c r="G53" i="50"/>
  <c r="I54" i="50"/>
  <c r="K54" i="50" s="1"/>
  <c r="M54" i="50" s="1"/>
  <c r="O54" i="50" s="1"/>
  <c r="Q54" i="50" s="1"/>
  <c r="J138" i="24"/>
  <c r="J167" i="24"/>
  <c r="J166" i="24" s="1"/>
  <c r="J28" i="24"/>
  <c r="J27" i="24" s="1"/>
  <c r="J79" i="24"/>
  <c r="J78" i="24" s="1"/>
  <c r="J77" i="24" s="1"/>
  <c r="J195" i="24"/>
  <c r="J44" i="24"/>
  <c r="J40" i="24" s="1"/>
  <c r="J104" i="24"/>
  <c r="J103" i="24" s="1"/>
  <c r="J102" i="24" s="1"/>
  <c r="J101" i="24" s="1"/>
  <c r="J13" i="24"/>
  <c r="J65" i="24"/>
  <c r="J64" i="24" s="1"/>
  <c r="J89" i="24"/>
  <c r="K92" i="49"/>
  <c r="J83" i="49"/>
  <c r="J84" i="49"/>
  <c r="J60" i="49"/>
  <c r="J14" i="49"/>
  <c r="K84" i="49"/>
  <c r="K83" i="49"/>
  <c r="J61" i="24"/>
  <c r="J215" i="24"/>
  <c r="J120" i="24"/>
  <c r="J97" i="24"/>
  <c r="J213" i="47"/>
  <c r="J185" i="47"/>
  <c r="J68" i="47"/>
  <c r="J34" i="47"/>
  <c r="H23" i="49"/>
  <c r="O157" i="24" l="1"/>
  <c r="Q157" i="24" s="1"/>
  <c r="M156" i="24"/>
  <c r="O156" i="24" s="1"/>
  <c r="Q156" i="24" s="1"/>
  <c r="K91" i="50"/>
  <c r="M91" i="50" s="1"/>
  <c r="M92" i="50"/>
  <c r="J137" i="24"/>
  <c r="J136" i="24" s="1"/>
  <c r="J126" i="24" s="1"/>
  <c r="J13" i="50"/>
  <c r="J110" i="47"/>
  <c r="J227" i="47"/>
  <c r="I47" i="50"/>
  <c r="K47" i="50" s="1"/>
  <c r="M47" i="50" s="1"/>
  <c r="O47" i="50" s="1"/>
  <c r="Q47" i="50" s="1"/>
  <c r="G41" i="50"/>
  <c r="L13" i="24"/>
  <c r="L181" i="24"/>
  <c r="J162" i="47"/>
  <c r="J155" i="47"/>
  <c r="I53" i="50"/>
  <c r="K53" i="50" s="1"/>
  <c r="M53" i="50" s="1"/>
  <c r="O53" i="50" s="1"/>
  <c r="Q53" i="50" s="1"/>
  <c r="J26" i="24"/>
  <c r="J88" i="24"/>
  <c r="J76" i="24" s="1"/>
  <c r="K60" i="49"/>
  <c r="J49" i="49"/>
  <c r="K14" i="49"/>
  <c r="J13" i="49"/>
  <c r="J60" i="24"/>
  <c r="J212" i="24"/>
  <c r="J181" i="47"/>
  <c r="J19" i="47"/>
  <c r="I90" i="47"/>
  <c r="K90" i="47" s="1"/>
  <c r="M90" i="47" s="1"/>
  <c r="H89" i="47"/>
  <c r="G89" i="47"/>
  <c r="G88" i="47" s="1"/>
  <c r="G87" i="47" s="1"/>
  <c r="K13" i="50" l="1"/>
  <c r="M13" i="50" s="1"/>
  <c r="O13" i="50" s="1"/>
  <c r="Q13" i="50" s="1"/>
  <c r="J12" i="50"/>
  <c r="J226" i="47"/>
  <c r="I89" i="47"/>
  <c r="K89" i="47" s="1"/>
  <c r="M89" i="47" s="1"/>
  <c r="O89" i="47" s="1"/>
  <c r="J109" i="47"/>
  <c r="J91" i="47" s="1"/>
  <c r="I41" i="50"/>
  <c r="G40" i="50"/>
  <c r="G12" i="50"/>
  <c r="I12" i="50" s="1"/>
  <c r="L12" i="24"/>
  <c r="L11" i="24" s="1"/>
  <c r="J154" i="47"/>
  <c r="J149" i="47" s="1"/>
  <c r="K49" i="49"/>
  <c r="J48" i="49"/>
  <c r="K48" i="49" s="1"/>
  <c r="K13" i="49"/>
  <c r="J59" i="24"/>
  <c r="J12" i="24" s="1"/>
  <c r="J190" i="24"/>
  <c r="J167" i="47"/>
  <c r="J13" i="47"/>
  <c r="H88" i="47"/>
  <c r="H217" i="47"/>
  <c r="I217" i="47" s="1"/>
  <c r="K217" i="47" s="1"/>
  <c r="M217" i="47" s="1"/>
  <c r="I218" i="47"/>
  <c r="K218" i="47" s="1"/>
  <c r="M218" i="47" s="1"/>
  <c r="G11" i="50" l="1"/>
  <c r="I11" i="50" s="1"/>
  <c r="K12" i="50"/>
  <c r="M12" i="50" s="1"/>
  <c r="O12" i="50" s="1"/>
  <c r="Q12" i="50" s="1"/>
  <c r="I40" i="50"/>
  <c r="K41" i="50"/>
  <c r="J12" i="49"/>
  <c r="K12" i="49" s="1"/>
  <c r="J181" i="24"/>
  <c r="J11" i="24" s="1"/>
  <c r="J166" i="47"/>
  <c r="J12" i="47"/>
  <c r="H87" i="47"/>
  <c r="I88" i="47"/>
  <c r="K88" i="47" s="1"/>
  <c r="M88" i="47" s="1"/>
  <c r="O88" i="47" s="1"/>
  <c r="I96" i="24"/>
  <c r="H95" i="24"/>
  <c r="G95" i="24"/>
  <c r="I152" i="24"/>
  <c r="H151" i="24"/>
  <c r="G151" i="24"/>
  <c r="I17" i="49"/>
  <c r="H16" i="49"/>
  <c r="I16" i="49"/>
  <c r="G16" i="49"/>
  <c r="G15" i="49" s="1"/>
  <c r="G18" i="49"/>
  <c r="G83" i="49"/>
  <c r="I89" i="49"/>
  <c r="I91" i="49"/>
  <c r="I90" i="49" s="1"/>
  <c r="H90" i="49"/>
  <c r="H88" i="49"/>
  <c r="I88" i="49"/>
  <c r="H87" i="49"/>
  <c r="H86" i="49" s="1"/>
  <c r="H85" i="49" s="1"/>
  <c r="G87" i="49"/>
  <c r="G86" i="49" s="1"/>
  <c r="G85" i="49" s="1"/>
  <c r="G84" i="49" s="1"/>
  <c r="I78" i="49"/>
  <c r="H16" i="47"/>
  <c r="I17" i="47"/>
  <c r="K17" i="47" s="1"/>
  <c r="M17" i="47" s="1"/>
  <c r="O17" i="47" s="1"/>
  <c r="Q17" i="47" s="1"/>
  <c r="K40" i="50" l="1"/>
  <c r="M40" i="50" s="1"/>
  <c r="O40" i="50" s="1"/>
  <c r="Q40" i="50" s="1"/>
  <c r="M41" i="50"/>
  <c r="O41" i="50" s="1"/>
  <c r="Q41" i="50" s="1"/>
  <c r="I151" i="24"/>
  <c r="K152" i="24"/>
  <c r="I95" i="24"/>
  <c r="K96" i="24"/>
  <c r="J11" i="49"/>
  <c r="K11" i="49" s="1"/>
  <c r="J11" i="47"/>
  <c r="I87" i="47"/>
  <c r="K87" i="47" s="1"/>
  <c r="M87" i="47" s="1"/>
  <c r="O87" i="47" s="1"/>
  <c r="Q87" i="47" s="1"/>
  <c r="H84" i="49"/>
  <c r="H83" i="49"/>
  <c r="I87" i="49"/>
  <c r="I86" i="49" s="1"/>
  <c r="I85" i="49" s="1"/>
  <c r="I84" i="49" s="1"/>
  <c r="H106" i="49"/>
  <c r="H113" i="49"/>
  <c r="H112" i="49" s="1"/>
  <c r="I112" i="49" s="1"/>
  <c r="H99" i="24"/>
  <c r="H98" i="24" s="1"/>
  <c r="H97" i="24" s="1"/>
  <c r="K151" i="24" l="1"/>
  <c r="M152" i="24"/>
  <c r="K95" i="24"/>
  <c r="M96" i="24"/>
  <c r="H107" i="49"/>
  <c r="H69" i="49"/>
  <c r="I66" i="49"/>
  <c r="I68" i="49"/>
  <c r="I70" i="49"/>
  <c r="I72" i="49"/>
  <c r="I64" i="49"/>
  <c r="H71" i="47"/>
  <c r="H70" i="47" s="1"/>
  <c r="I72" i="47"/>
  <c r="K72" i="47" s="1"/>
  <c r="M72" i="47" s="1"/>
  <c r="O72" i="47" s="1"/>
  <c r="Q72" i="47" s="1"/>
  <c r="G71" i="47"/>
  <c r="G70" i="47" s="1"/>
  <c r="M95" i="24" l="1"/>
  <c r="O95" i="24" s="1"/>
  <c r="Q95" i="24" s="1"/>
  <c r="O96" i="24"/>
  <c r="Q96" i="24" s="1"/>
  <c r="M151" i="24"/>
  <c r="O151" i="24" s="1"/>
  <c r="Q151" i="24" s="1"/>
  <c r="O152" i="24"/>
  <c r="Q152" i="24" s="1"/>
  <c r="I71" i="47"/>
  <c r="K71" i="47" s="1"/>
  <c r="M71" i="47" s="1"/>
  <c r="O71" i="47" s="1"/>
  <c r="Q71" i="47" s="1"/>
  <c r="I70" i="47"/>
  <c r="K70" i="47" s="1"/>
  <c r="M70" i="47" s="1"/>
  <c r="O70" i="47" s="1"/>
  <c r="Q70" i="47" s="1"/>
  <c r="H65" i="49"/>
  <c r="G51" i="47" l="1"/>
  <c r="G50" i="47" s="1"/>
  <c r="H51" i="47" l="1"/>
  <c r="H50" i="47" s="1"/>
  <c r="I50" i="47" s="1"/>
  <c r="K50" i="47" s="1"/>
  <c r="M50" i="47" s="1"/>
  <c r="O50" i="47" s="1"/>
  <c r="Q50" i="47" s="1"/>
  <c r="I47" i="47"/>
  <c r="K47" i="47" s="1"/>
  <c r="M47" i="47" s="1"/>
  <c r="O47" i="47" s="1"/>
  <c r="Q47" i="47" s="1"/>
  <c r="I53" i="47"/>
  <c r="K53" i="47" s="1"/>
  <c r="M53" i="47" s="1"/>
  <c r="O53" i="47" s="1"/>
  <c r="Q53" i="47" s="1"/>
  <c r="I51" i="47" l="1"/>
  <c r="K51" i="47" s="1"/>
  <c r="M51" i="47" s="1"/>
  <c r="O51" i="47" s="1"/>
  <c r="Q51" i="47" s="1"/>
  <c r="I47" i="24" l="1"/>
  <c r="K47" i="24" s="1"/>
  <c r="M47" i="24" s="1"/>
  <c r="O47" i="24" s="1"/>
  <c r="Q47" i="24" s="1"/>
  <c r="I48" i="24"/>
  <c r="K48" i="24" s="1"/>
  <c r="M48" i="24" s="1"/>
  <c r="O48" i="24" s="1"/>
  <c r="Q48" i="24" s="1"/>
  <c r="S46" i="24"/>
  <c r="R46" i="24"/>
  <c r="H46" i="24"/>
  <c r="H45" i="24" s="1"/>
  <c r="G46" i="24"/>
  <c r="G45" i="24" s="1"/>
  <c r="I45" i="24" l="1"/>
  <c r="K45" i="24" s="1"/>
  <c r="M45" i="24" s="1"/>
  <c r="O45" i="24" s="1"/>
  <c r="Q45" i="24" s="1"/>
  <c r="I46" i="24"/>
  <c r="K46" i="24" s="1"/>
  <c r="M46" i="24" s="1"/>
  <c r="O46" i="24" s="1"/>
  <c r="Q46" i="24" s="1"/>
  <c r="I128" i="49"/>
  <c r="H127" i="49"/>
  <c r="G127" i="49"/>
  <c r="I127" i="49" s="1"/>
  <c r="I102" i="49"/>
  <c r="I103" i="49"/>
  <c r="I104" i="49"/>
  <c r="I105" i="49"/>
  <c r="I108" i="49"/>
  <c r="I109" i="49"/>
  <c r="I111" i="49"/>
  <c r="I114" i="49"/>
  <c r="I117" i="49"/>
  <c r="I118" i="49"/>
  <c r="I119" i="49"/>
  <c r="I120" i="49"/>
  <c r="I121" i="49"/>
  <c r="I126" i="49"/>
  <c r="I99" i="49"/>
  <c r="H125" i="49"/>
  <c r="H124" i="49" s="1"/>
  <c r="H123" i="49" s="1"/>
  <c r="H122" i="49" s="1"/>
  <c r="H116" i="49" s="1"/>
  <c r="G81" i="49"/>
  <c r="G80" i="49" s="1"/>
  <c r="G79" i="49" s="1"/>
  <c r="G78" i="49" s="1"/>
  <c r="G38" i="49"/>
  <c r="G40" i="49"/>
  <c r="G149" i="24"/>
  <c r="G148" i="24" s="1"/>
  <c r="G93" i="24"/>
  <c r="G92" i="24" s="1"/>
  <c r="H64" i="47"/>
  <c r="G64" i="47"/>
  <c r="H115" i="49" l="1"/>
  <c r="I82" i="49"/>
  <c r="I81" i="49" s="1"/>
  <c r="I80" i="49" s="1"/>
  <c r="H81" i="49"/>
  <c r="H80" i="49" s="1"/>
  <c r="I98" i="49"/>
  <c r="I97" i="49" s="1"/>
  <c r="I96" i="49" s="1"/>
  <c r="I92" i="49" s="1"/>
  <c r="I83" i="49" s="1"/>
  <c r="H97" i="49"/>
  <c r="H96" i="49" s="1"/>
  <c r="H92" i="49" s="1"/>
  <c r="I95" i="49"/>
  <c r="I94" i="49" s="1"/>
  <c r="I93" i="49" s="1"/>
  <c r="H94" i="49"/>
  <c r="H93" i="49" s="1"/>
  <c r="I39" i="49"/>
  <c r="I41" i="49"/>
  <c r="G37" i="49"/>
  <c r="H40" i="49"/>
  <c r="I40" i="49" s="1"/>
  <c r="H38" i="49"/>
  <c r="I38" i="49" s="1"/>
  <c r="H79" i="49" l="1"/>
  <c r="I79" i="49"/>
  <c r="H78" i="49"/>
  <c r="I37" i="49"/>
  <c r="H37" i="49"/>
  <c r="H36" i="49" s="1"/>
  <c r="R72" i="24"/>
  <c r="S72" i="24"/>
  <c r="R88" i="24"/>
  <c r="S88" i="24"/>
  <c r="H93" i="24"/>
  <c r="H92" i="24" s="1"/>
  <c r="I92" i="24" s="1"/>
  <c r="K92" i="24" s="1"/>
  <c r="M92" i="24" s="1"/>
  <c r="O92" i="24" s="1"/>
  <c r="Q92" i="24" s="1"/>
  <c r="I94" i="24"/>
  <c r="K94" i="24" s="1"/>
  <c r="M94" i="24" s="1"/>
  <c r="O94" i="24" s="1"/>
  <c r="Q94" i="24" s="1"/>
  <c r="H112" i="24"/>
  <c r="H111" i="24" s="1"/>
  <c r="I113" i="24"/>
  <c r="K113" i="24" s="1"/>
  <c r="M113" i="24" s="1"/>
  <c r="O113" i="24" s="1"/>
  <c r="Q113" i="24" s="1"/>
  <c r="H90" i="24"/>
  <c r="H89" i="24" s="1"/>
  <c r="I91" i="24"/>
  <c r="K91" i="24" s="1"/>
  <c r="M91" i="24" s="1"/>
  <c r="O91" i="24" s="1"/>
  <c r="Q91" i="24" s="1"/>
  <c r="H83" i="24"/>
  <c r="I84" i="24"/>
  <c r="K69" i="24"/>
  <c r="M69" i="24" s="1"/>
  <c r="O69" i="24" s="1"/>
  <c r="Q69" i="24" s="1"/>
  <c r="H124" i="24"/>
  <c r="H123" i="24" s="1"/>
  <c r="H122" i="24" s="1"/>
  <c r="I125" i="24"/>
  <c r="H118" i="24"/>
  <c r="H117" i="24" s="1"/>
  <c r="H116" i="24" s="1"/>
  <c r="H115" i="24" s="1"/>
  <c r="H114" i="24" s="1"/>
  <c r="I119" i="24"/>
  <c r="H31" i="24"/>
  <c r="H29" i="24"/>
  <c r="I30" i="24"/>
  <c r="I32" i="24"/>
  <c r="H68" i="24"/>
  <c r="H74" i="24"/>
  <c r="H73" i="24" s="1"/>
  <c r="H72" i="24" s="1"/>
  <c r="I75" i="24"/>
  <c r="H80" i="24"/>
  <c r="I81" i="24"/>
  <c r="S153" i="24"/>
  <c r="R153" i="24"/>
  <c r="H153" i="24"/>
  <c r="I154" i="24"/>
  <c r="K154" i="24" s="1"/>
  <c r="M154" i="24" s="1"/>
  <c r="R149" i="24"/>
  <c r="R148" i="24" s="1"/>
  <c r="S149" i="24"/>
  <c r="S148" i="24" s="1"/>
  <c r="I150" i="24"/>
  <c r="H149" i="24"/>
  <c r="H148" i="24" s="1"/>
  <c r="H55" i="24"/>
  <c r="H52" i="24" s="1"/>
  <c r="I56" i="24"/>
  <c r="K56" i="24" s="1"/>
  <c r="M56" i="24" s="1"/>
  <c r="O56" i="24" s="1"/>
  <c r="Q56" i="24" s="1"/>
  <c r="I51" i="24"/>
  <c r="K51" i="24" s="1"/>
  <c r="M51" i="24" s="1"/>
  <c r="O51" i="24" s="1"/>
  <c r="Q51" i="24" s="1"/>
  <c r="H50" i="24"/>
  <c r="H49" i="24" s="1"/>
  <c r="R50" i="24"/>
  <c r="R49" i="24" s="1"/>
  <c r="R44" i="24" s="1"/>
  <c r="S50" i="24"/>
  <c r="S49" i="24" s="1"/>
  <c r="S44" i="24" s="1"/>
  <c r="G50" i="24"/>
  <c r="G49" i="24" s="1"/>
  <c r="I77" i="49"/>
  <c r="H76" i="49"/>
  <c r="H75" i="49" s="1"/>
  <c r="H74" i="49" s="1"/>
  <c r="H73" i="49" s="1"/>
  <c r="I27" i="49"/>
  <c r="I28" i="49"/>
  <c r="I64" i="47"/>
  <c r="K64" i="47" s="1"/>
  <c r="M64" i="47" s="1"/>
  <c r="O64" i="47" s="1"/>
  <c r="Q64" i="47" s="1"/>
  <c r="I65" i="47"/>
  <c r="K65" i="47" s="1"/>
  <c r="M65" i="47" s="1"/>
  <c r="O65" i="47" s="1"/>
  <c r="Q65" i="47" s="1"/>
  <c r="I66" i="47"/>
  <c r="K66" i="47" s="1"/>
  <c r="M66" i="47" s="1"/>
  <c r="O66" i="47" s="1"/>
  <c r="Q66" i="47" s="1"/>
  <c r="I67" i="47"/>
  <c r="K67" i="47" s="1"/>
  <c r="M67" i="47" s="1"/>
  <c r="I176" i="47"/>
  <c r="K176" i="47" s="1"/>
  <c r="M176" i="47" s="1"/>
  <c r="I198" i="47"/>
  <c r="K198" i="47" s="1"/>
  <c r="M198" i="47" s="1"/>
  <c r="H197" i="47"/>
  <c r="H224" i="47"/>
  <c r="H223" i="47" s="1"/>
  <c r="H94" i="47"/>
  <c r="H123" i="47"/>
  <c r="H122" i="47" s="1"/>
  <c r="I124" i="47"/>
  <c r="K124" i="47" s="1"/>
  <c r="M124" i="47" s="1"/>
  <c r="I147" i="47"/>
  <c r="K147" i="47" s="1"/>
  <c r="M147" i="47" s="1"/>
  <c r="I148" i="47"/>
  <c r="K148" i="47" s="1"/>
  <c r="M148" i="47" s="1"/>
  <c r="I16" i="47"/>
  <c r="K16" i="47" s="1"/>
  <c r="M16" i="47" s="1"/>
  <c r="O16" i="47" s="1"/>
  <c r="Q16" i="47" s="1"/>
  <c r="I18" i="47"/>
  <c r="K18" i="47" s="1"/>
  <c r="M18" i="47" s="1"/>
  <c r="O18" i="47" s="1"/>
  <c r="Q18" i="47" s="1"/>
  <c r="I22" i="47"/>
  <c r="K22" i="47" s="1"/>
  <c r="M22" i="47" s="1"/>
  <c r="O22" i="47" s="1"/>
  <c r="Q22" i="47" s="1"/>
  <c r="I23" i="47"/>
  <c r="K23" i="47" s="1"/>
  <c r="M23" i="47" s="1"/>
  <c r="O23" i="47" s="1"/>
  <c r="Q23" i="47" s="1"/>
  <c r="I25" i="47"/>
  <c r="K25" i="47" s="1"/>
  <c r="M25" i="47" s="1"/>
  <c r="O25" i="47" s="1"/>
  <c r="Q25" i="47" s="1"/>
  <c r="I26" i="47"/>
  <c r="K26" i="47" s="1"/>
  <c r="M26" i="47" s="1"/>
  <c r="O26" i="47" s="1"/>
  <c r="Q26" i="47" s="1"/>
  <c r="I29" i="47"/>
  <c r="K29" i="47" s="1"/>
  <c r="M29" i="47" s="1"/>
  <c r="O29" i="47" s="1"/>
  <c r="Q29" i="47" s="1"/>
  <c r="I30" i="47"/>
  <c r="K30" i="47" s="1"/>
  <c r="M30" i="47" s="1"/>
  <c r="O30" i="47" s="1"/>
  <c r="Q30" i="47" s="1"/>
  <c r="I32" i="47"/>
  <c r="K32" i="47" s="1"/>
  <c r="M32" i="47" s="1"/>
  <c r="O32" i="47" s="1"/>
  <c r="Q32" i="47" s="1"/>
  <c r="I33" i="47"/>
  <c r="K33" i="47" s="1"/>
  <c r="M33" i="47" s="1"/>
  <c r="O33" i="47" s="1"/>
  <c r="Q33" i="47" s="1"/>
  <c r="I36" i="47"/>
  <c r="K36" i="47" s="1"/>
  <c r="M36" i="47" s="1"/>
  <c r="O36" i="47" s="1"/>
  <c r="Q36" i="47" s="1"/>
  <c r="I37" i="47"/>
  <c r="K37" i="47" s="1"/>
  <c r="M37" i="47" s="1"/>
  <c r="O37" i="47" s="1"/>
  <c r="Q37" i="47" s="1"/>
  <c r="I39" i="47"/>
  <c r="K39" i="47" s="1"/>
  <c r="M39" i="47" s="1"/>
  <c r="O39" i="47" s="1"/>
  <c r="Q39" i="47" s="1"/>
  <c r="I40" i="47"/>
  <c r="K40" i="47" s="1"/>
  <c r="M40" i="47" s="1"/>
  <c r="O40" i="47" s="1"/>
  <c r="Q40" i="47" s="1"/>
  <c r="I44" i="47"/>
  <c r="M44" i="47" s="1"/>
  <c r="O44" i="47" s="1"/>
  <c r="Q44" i="47" s="1"/>
  <c r="I59" i="47"/>
  <c r="K59" i="47" s="1"/>
  <c r="M59" i="47" s="1"/>
  <c r="O59" i="47" s="1"/>
  <c r="Q59" i="47" s="1"/>
  <c r="I62" i="47"/>
  <c r="K62" i="47" s="1"/>
  <c r="M62" i="47" s="1"/>
  <c r="O62" i="47" s="1"/>
  <c r="Q62" i="47" s="1"/>
  <c r="I63" i="47"/>
  <c r="K63" i="47" s="1"/>
  <c r="M63" i="47" s="1"/>
  <c r="O63" i="47" s="1"/>
  <c r="Q63" i="47" s="1"/>
  <c r="I75" i="47"/>
  <c r="I79" i="47"/>
  <c r="K79" i="47" s="1"/>
  <c r="M79" i="47" s="1"/>
  <c r="O79" i="47" s="1"/>
  <c r="Q79" i="47" s="1"/>
  <c r="I80" i="47"/>
  <c r="K80" i="47" s="1"/>
  <c r="M80" i="47" s="1"/>
  <c r="O80" i="47" s="1"/>
  <c r="Q80" i="47" s="1"/>
  <c r="I82" i="47"/>
  <c r="K82" i="47" s="1"/>
  <c r="M82" i="47" s="1"/>
  <c r="O82" i="47" s="1"/>
  <c r="Q82" i="47" s="1"/>
  <c r="I83" i="47"/>
  <c r="K83" i="47" s="1"/>
  <c r="M83" i="47" s="1"/>
  <c r="O83" i="47" s="1"/>
  <c r="Q83" i="47" s="1"/>
  <c r="I86" i="47"/>
  <c r="K86" i="47" s="1"/>
  <c r="M86" i="47" s="1"/>
  <c r="O86" i="47" s="1"/>
  <c r="Q86" i="47" s="1"/>
  <c r="I95" i="47"/>
  <c r="K95" i="47" s="1"/>
  <c r="M95" i="47" s="1"/>
  <c r="I96" i="47"/>
  <c r="K96" i="47" s="1"/>
  <c r="M96" i="47" s="1"/>
  <c r="I100" i="47"/>
  <c r="K100" i="47" s="1"/>
  <c r="M100" i="47" s="1"/>
  <c r="I101" i="47"/>
  <c r="K101" i="47" s="1"/>
  <c r="M101" i="47" s="1"/>
  <c r="I104" i="47"/>
  <c r="K104" i="47" s="1"/>
  <c r="M104" i="47" s="1"/>
  <c r="I105" i="47"/>
  <c r="K105" i="47" s="1"/>
  <c r="M105" i="47" s="1"/>
  <c r="I107" i="47"/>
  <c r="K107" i="47" s="1"/>
  <c r="M107" i="47" s="1"/>
  <c r="I108" i="47"/>
  <c r="K108" i="47" s="1"/>
  <c r="M108" i="47" s="1"/>
  <c r="I113" i="47"/>
  <c r="K113" i="47" s="1"/>
  <c r="M113" i="47" s="1"/>
  <c r="I116" i="47"/>
  <c r="K116" i="47" s="1"/>
  <c r="M116" i="47" s="1"/>
  <c r="I121" i="47"/>
  <c r="M121" i="47" s="1"/>
  <c r="I128" i="47"/>
  <c r="K128" i="47" s="1"/>
  <c r="M128" i="47" s="1"/>
  <c r="I130" i="47"/>
  <c r="K130" i="47" s="1"/>
  <c r="M130" i="47" s="1"/>
  <c r="I134" i="47"/>
  <c r="K134" i="47" s="1"/>
  <c r="M134" i="47" s="1"/>
  <c r="I137" i="47"/>
  <c r="K137" i="47" s="1"/>
  <c r="M137" i="47" s="1"/>
  <c r="I140" i="47"/>
  <c r="K140" i="47" s="1"/>
  <c r="M140" i="47" s="1"/>
  <c r="I144" i="47"/>
  <c r="K144" i="47" s="1"/>
  <c r="M144" i="47" s="1"/>
  <c r="I145" i="47"/>
  <c r="K145" i="47" s="1"/>
  <c r="M145" i="47" s="1"/>
  <c r="I153" i="47"/>
  <c r="K153" i="47" s="1"/>
  <c r="M153" i="47" s="1"/>
  <c r="I158" i="47"/>
  <c r="K158" i="47" s="1"/>
  <c r="M158" i="47" s="1"/>
  <c r="I161" i="47"/>
  <c r="K161" i="47" s="1"/>
  <c r="M161" i="47" s="1"/>
  <c r="I165" i="47"/>
  <c r="K165" i="47" s="1"/>
  <c r="M165" i="47" s="1"/>
  <c r="I171" i="47"/>
  <c r="K171" i="47" s="1"/>
  <c r="M171" i="47" s="1"/>
  <c r="I173" i="47"/>
  <c r="K173" i="47" s="1"/>
  <c r="M173" i="47" s="1"/>
  <c r="I178" i="47"/>
  <c r="K178" i="47" s="1"/>
  <c r="M178" i="47" s="1"/>
  <c r="I179" i="47"/>
  <c r="K179" i="47" s="1"/>
  <c r="M179" i="47" s="1"/>
  <c r="I180" i="47"/>
  <c r="K180" i="47" s="1"/>
  <c r="M180" i="47" s="1"/>
  <c r="I184" i="47"/>
  <c r="K184" i="47" s="1"/>
  <c r="M184" i="47" s="1"/>
  <c r="I188" i="47"/>
  <c r="K188" i="47" s="1"/>
  <c r="M188" i="47" s="1"/>
  <c r="I190" i="47"/>
  <c r="K190" i="47" s="1"/>
  <c r="M190" i="47" s="1"/>
  <c r="I193" i="47"/>
  <c r="K193" i="47" s="1"/>
  <c r="M193" i="47" s="1"/>
  <c r="I195" i="47"/>
  <c r="K195" i="47" s="1"/>
  <c r="M195" i="47" s="1"/>
  <c r="I200" i="47"/>
  <c r="K200" i="47" s="1"/>
  <c r="M200" i="47" s="1"/>
  <c r="I201" i="47"/>
  <c r="K201" i="47" s="1"/>
  <c r="M201" i="47" s="1"/>
  <c r="I204" i="47"/>
  <c r="K204" i="47" s="1"/>
  <c r="M204" i="47" s="1"/>
  <c r="I207" i="47"/>
  <c r="K207" i="47" s="1"/>
  <c r="M207" i="47" s="1"/>
  <c r="I209" i="47"/>
  <c r="K209" i="47" s="1"/>
  <c r="M209" i="47" s="1"/>
  <c r="I211" i="47"/>
  <c r="K211" i="47" s="1"/>
  <c r="M211" i="47" s="1"/>
  <c r="I212" i="47"/>
  <c r="K212" i="47" s="1"/>
  <c r="M212" i="47" s="1"/>
  <c r="I216" i="47"/>
  <c r="K216" i="47" s="1"/>
  <c r="M216" i="47" s="1"/>
  <c r="I222" i="47"/>
  <c r="K222" i="47" s="1"/>
  <c r="M222" i="47" s="1"/>
  <c r="I225" i="47"/>
  <c r="K225" i="47" s="1"/>
  <c r="M225" i="47" s="1"/>
  <c r="I230" i="47"/>
  <c r="K230" i="47" s="1"/>
  <c r="M230" i="47" s="1"/>
  <c r="H206" i="47"/>
  <c r="H208" i="47"/>
  <c r="H24" i="47"/>
  <c r="H15" i="47"/>
  <c r="H14" i="47" s="1"/>
  <c r="H21" i="47"/>
  <c r="H20" i="47" s="1"/>
  <c r="H28" i="47"/>
  <c r="H31" i="47"/>
  <c r="H35" i="47"/>
  <c r="H38" i="47"/>
  <c r="H42" i="47"/>
  <c r="H41" i="47" s="1"/>
  <c r="H46" i="47"/>
  <c r="H45" i="47" s="1"/>
  <c r="H58" i="47"/>
  <c r="H57" i="47" s="1"/>
  <c r="H61" i="47"/>
  <c r="H60" i="47" s="1"/>
  <c r="H74" i="47"/>
  <c r="H73" i="47" s="1"/>
  <c r="H69" i="47" s="1"/>
  <c r="H78" i="47"/>
  <c r="H81" i="47"/>
  <c r="H85" i="47"/>
  <c r="H84" i="47" s="1"/>
  <c r="H93" i="47"/>
  <c r="H99" i="47"/>
  <c r="H98" i="47" s="1"/>
  <c r="H97" i="47" s="1"/>
  <c r="H103" i="47"/>
  <c r="H106" i="47"/>
  <c r="H112" i="47"/>
  <c r="H111" i="47" s="1"/>
  <c r="H115" i="47"/>
  <c r="H114" i="47" s="1"/>
  <c r="H120" i="47"/>
  <c r="H119" i="47" s="1"/>
  <c r="H127" i="47"/>
  <c r="H129" i="47"/>
  <c r="H126" i="47" s="1"/>
  <c r="H133" i="47"/>
  <c r="H135" i="47"/>
  <c r="H136" i="47"/>
  <c r="H138" i="47"/>
  <c r="H139" i="47"/>
  <c r="H143" i="47"/>
  <c r="H142" i="47" s="1"/>
  <c r="H141" i="47" s="1"/>
  <c r="H146" i="47"/>
  <c r="H152" i="47"/>
  <c r="H151" i="47" s="1"/>
  <c r="H150" i="47" s="1"/>
  <c r="H157" i="47"/>
  <c r="H156" i="47" s="1"/>
  <c r="H160" i="47"/>
  <c r="H159" i="47" s="1"/>
  <c r="H164" i="47"/>
  <c r="H163" i="47" s="1"/>
  <c r="H162" i="47" s="1"/>
  <c r="H170" i="47"/>
  <c r="H169" i="47" s="1"/>
  <c r="H172" i="47"/>
  <c r="H175" i="47"/>
  <c r="H174" i="47" s="1"/>
  <c r="H177" i="47"/>
  <c r="H183" i="47"/>
  <c r="H182" i="47" s="1"/>
  <c r="H187" i="47"/>
  <c r="H189" i="47"/>
  <c r="H186" i="47" s="1"/>
  <c r="H192" i="47"/>
  <c r="H194" i="47"/>
  <c r="H199" i="47"/>
  <c r="H203" i="47"/>
  <c r="H202" i="47" s="1"/>
  <c r="H210" i="47"/>
  <c r="H215" i="47"/>
  <c r="H221" i="47"/>
  <c r="H220" i="47" s="1"/>
  <c r="H219" i="47" s="1"/>
  <c r="H228" i="47"/>
  <c r="H227" i="47" s="1"/>
  <c r="H226" i="47" s="1"/>
  <c r="H229" i="47"/>
  <c r="K75" i="47" l="1"/>
  <c r="M75" i="47" s="1"/>
  <c r="O75" i="47" s="1"/>
  <c r="Q75" i="47" s="1"/>
  <c r="H56" i="47"/>
  <c r="I149" i="24"/>
  <c r="I148" i="24" s="1"/>
  <c r="K150" i="24"/>
  <c r="I31" i="24"/>
  <c r="K32" i="24"/>
  <c r="I118" i="24"/>
  <c r="I117" i="24" s="1"/>
  <c r="I116" i="24" s="1"/>
  <c r="I115" i="24" s="1"/>
  <c r="I114" i="24" s="1"/>
  <c r="K119" i="24"/>
  <c r="I124" i="24"/>
  <c r="I123" i="24" s="1"/>
  <c r="I122" i="24" s="1"/>
  <c r="K125" i="24"/>
  <c r="I80" i="24"/>
  <c r="K81" i="24"/>
  <c r="I74" i="24"/>
  <c r="I73" i="24" s="1"/>
  <c r="I72" i="24" s="1"/>
  <c r="K75" i="24"/>
  <c r="I29" i="24"/>
  <c r="K30" i="24"/>
  <c r="I83" i="24"/>
  <c r="K84" i="24"/>
  <c r="H214" i="47"/>
  <c r="H44" i="24"/>
  <c r="H40" i="24" s="1"/>
  <c r="I49" i="24"/>
  <c r="K49" i="24" s="1"/>
  <c r="M49" i="24" s="1"/>
  <c r="O49" i="24" s="1"/>
  <c r="Q49" i="24" s="1"/>
  <c r="H191" i="47"/>
  <c r="H77" i="47"/>
  <c r="H205" i="47"/>
  <c r="R137" i="24"/>
  <c r="S137" i="24"/>
  <c r="H196" i="47"/>
  <c r="I93" i="24"/>
  <c r="K93" i="24" s="1"/>
  <c r="M93" i="24" s="1"/>
  <c r="O93" i="24" s="1"/>
  <c r="Q93" i="24" s="1"/>
  <c r="H88" i="24"/>
  <c r="H35" i="49"/>
  <c r="H66" i="24"/>
  <c r="I50" i="24"/>
  <c r="K50" i="24" s="1"/>
  <c r="M50" i="24" s="1"/>
  <c r="O50" i="24" s="1"/>
  <c r="Q50" i="24" s="1"/>
  <c r="H118" i="47"/>
  <c r="H125" i="47"/>
  <c r="H34" i="47"/>
  <c r="H27" i="47"/>
  <c r="H102" i="47"/>
  <c r="H168" i="47"/>
  <c r="H76" i="47"/>
  <c r="H68" i="47" s="1"/>
  <c r="H185" i="47"/>
  <c r="H155" i="47"/>
  <c r="H110" i="47"/>
  <c r="H109" i="47" s="1"/>
  <c r="H92" i="47"/>
  <c r="H26" i="49"/>
  <c r="H25" i="49" s="1"/>
  <c r="G26" i="49"/>
  <c r="I26" i="49" s="1"/>
  <c r="I25" i="49" s="1"/>
  <c r="K83" i="24" l="1"/>
  <c r="M84" i="24"/>
  <c r="K29" i="24"/>
  <c r="M30" i="24"/>
  <c r="K74" i="24"/>
  <c r="K73" i="24" s="1"/>
  <c r="K72" i="24" s="1"/>
  <c r="M75" i="24"/>
  <c r="K80" i="24"/>
  <c r="M81" i="24"/>
  <c r="K124" i="24"/>
  <c r="K123" i="24" s="1"/>
  <c r="K122" i="24" s="1"/>
  <c r="M125" i="24"/>
  <c r="K118" i="24"/>
  <c r="K117" i="24" s="1"/>
  <c r="K116" i="24" s="1"/>
  <c r="K115" i="24" s="1"/>
  <c r="K114" i="24" s="1"/>
  <c r="M119" i="24"/>
  <c r="K31" i="24"/>
  <c r="M32" i="24"/>
  <c r="K149" i="24"/>
  <c r="K148" i="24" s="1"/>
  <c r="M150" i="24"/>
  <c r="H213" i="47"/>
  <c r="H19" i="47"/>
  <c r="H13" i="47" s="1"/>
  <c r="H181" i="47"/>
  <c r="H167" i="47" s="1"/>
  <c r="H154" i="47"/>
  <c r="H65" i="24"/>
  <c r="H64" i="24" s="1"/>
  <c r="H91" i="47"/>
  <c r="H117" i="47"/>
  <c r="I19" i="49"/>
  <c r="I22" i="49"/>
  <c r="I24" i="49"/>
  <c r="I34" i="49"/>
  <c r="I47" i="49"/>
  <c r="I55" i="49"/>
  <c r="I59" i="49"/>
  <c r="I25" i="24"/>
  <c r="K25" i="24" s="1"/>
  <c r="M25" i="24" s="1"/>
  <c r="O25" i="24" s="1"/>
  <c r="Q25" i="24" s="1"/>
  <c r="I35" i="24"/>
  <c r="K35" i="24" s="1"/>
  <c r="M35" i="24" s="1"/>
  <c r="O35" i="24" s="1"/>
  <c r="Q35" i="24" s="1"/>
  <c r="I43" i="24"/>
  <c r="K43" i="24" s="1"/>
  <c r="M43" i="24" s="1"/>
  <c r="O43" i="24" s="1"/>
  <c r="Q43" i="24" s="1"/>
  <c r="I54" i="24"/>
  <c r="K54" i="24" s="1"/>
  <c r="M54" i="24" s="1"/>
  <c r="O54" i="24" s="1"/>
  <c r="Q54" i="24" s="1"/>
  <c r="I58" i="24"/>
  <c r="K58" i="24" s="1"/>
  <c r="M58" i="24" s="1"/>
  <c r="O58" i="24" s="1"/>
  <c r="Q58" i="24" s="1"/>
  <c r="I63" i="24"/>
  <c r="K63" i="24" s="1"/>
  <c r="M63" i="24" s="1"/>
  <c r="O63" i="24" s="1"/>
  <c r="Q63" i="24" s="1"/>
  <c r="I71" i="24"/>
  <c r="K71" i="24" s="1"/>
  <c r="M71" i="24" s="1"/>
  <c r="O71" i="24" s="1"/>
  <c r="Q71" i="24" s="1"/>
  <c r="I87" i="24"/>
  <c r="K87" i="24" s="1"/>
  <c r="M87" i="24" s="1"/>
  <c r="O87" i="24" s="1"/>
  <c r="Q87" i="24" s="1"/>
  <c r="I100" i="24"/>
  <c r="K100" i="24" s="1"/>
  <c r="M100" i="24" s="1"/>
  <c r="O100" i="24" s="1"/>
  <c r="Q100" i="24" s="1"/>
  <c r="I107" i="24"/>
  <c r="K107" i="24" s="1"/>
  <c r="M107" i="24" s="1"/>
  <c r="O107" i="24" s="1"/>
  <c r="Q107" i="24" s="1"/>
  <c r="I110" i="24"/>
  <c r="K110" i="24" s="1"/>
  <c r="M110" i="24" s="1"/>
  <c r="O110" i="24" s="1"/>
  <c r="Q110" i="24" s="1"/>
  <c r="I130" i="24"/>
  <c r="K130" i="24" s="1"/>
  <c r="M130" i="24" s="1"/>
  <c r="O130" i="24" s="1"/>
  <c r="Q130" i="24" s="1"/>
  <c r="I135" i="24"/>
  <c r="K135" i="24" s="1"/>
  <c r="M135" i="24" s="1"/>
  <c r="O135" i="24" s="1"/>
  <c r="Q135" i="24" s="1"/>
  <c r="I141" i="24"/>
  <c r="K141" i="24" s="1"/>
  <c r="M141" i="24" s="1"/>
  <c r="O141" i="24" s="1"/>
  <c r="Q141" i="24" s="1"/>
  <c r="I144" i="24"/>
  <c r="K144" i="24" s="1"/>
  <c r="M144" i="24" s="1"/>
  <c r="O144" i="24" s="1"/>
  <c r="Q144" i="24" s="1"/>
  <c r="I147" i="24"/>
  <c r="K147" i="24" s="1"/>
  <c r="M147" i="24" s="1"/>
  <c r="O147" i="24" s="1"/>
  <c r="Q147" i="24" s="1"/>
  <c r="I169" i="24"/>
  <c r="K169" i="24" s="1"/>
  <c r="M169" i="24" s="1"/>
  <c r="O169" i="24" s="1"/>
  <c r="Q169" i="24" s="1"/>
  <c r="I171" i="24"/>
  <c r="K171" i="24" s="1"/>
  <c r="M171" i="24" s="1"/>
  <c r="O171" i="24" s="1"/>
  <c r="Q171" i="24" s="1"/>
  <c r="I178" i="24"/>
  <c r="K178" i="24" s="1"/>
  <c r="M178" i="24" s="1"/>
  <c r="O178" i="24" s="1"/>
  <c r="Q178" i="24" s="1"/>
  <c r="I180" i="24"/>
  <c r="K180" i="24" s="1"/>
  <c r="M180" i="24" s="1"/>
  <c r="O180" i="24" s="1"/>
  <c r="Q180" i="24" s="1"/>
  <c r="I187" i="24"/>
  <c r="K187" i="24" s="1"/>
  <c r="M187" i="24" s="1"/>
  <c r="O187" i="24" s="1"/>
  <c r="Q187" i="24" s="1"/>
  <c r="I189" i="24"/>
  <c r="K189" i="24" s="1"/>
  <c r="M189" i="24" s="1"/>
  <c r="O189" i="24" s="1"/>
  <c r="Q189" i="24" s="1"/>
  <c r="I194" i="24"/>
  <c r="K194" i="24" s="1"/>
  <c r="M194" i="24" s="1"/>
  <c r="O194" i="24" s="1"/>
  <c r="Q194" i="24" s="1"/>
  <c r="I198" i="24"/>
  <c r="K198" i="24" s="1"/>
  <c r="M198" i="24" s="1"/>
  <c r="O198" i="24" s="1"/>
  <c r="Q198" i="24" s="1"/>
  <c r="I200" i="24"/>
  <c r="K200" i="24" s="1"/>
  <c r="M200" i="24" s="1"/>
  <c r="O200" i="24" s="1"/>
  <c r="Q200" i="24" s="1"/>
  <c r="I203" i="24"/>
  <c r="K203" i="24" s="1"/>
  <c r="M203" i="24" s="1"/>
  <c r="O203" i="24" s="1"/>
  <c r="Q203" i="24" s="1"/>
  <c r="I205" i="24"/>
  <c r="K205" i="24" s="1"/>
  <c r="M205" i="24" s="1"/>
  <c r="O205" i="24" s="1"/>
  <c r="Q205" i="24" s="1"/>
  <c r="I209" i="24"/>
  <c r="K209" i="24" s="1"/>
  <c r="M209" i="24" s="1"/>
  <c r="O209" i="24" s="1"/>
  <c r="Q209" i="24" s="1"/>
  <c r="I211" i="24"/>
  <c r="K211" i="24" s="1"/>
  <c r="M211" i="24" s="1"/>
  <c r="O211" i="24" s="1"/>
  <c r="Q211" i="24" s="1"/>
  <c r="I213" i="24"/>
  <c r="K213" i="24" s="1"/>
  <c r="M213" i="24" s="1"/>
  <c r="O213" i="24" s="1"/>
  <c r="Q213" i="24" s="1"/>
  <c r="I214" i="24"/>
  <c r="K214" i="24" s="1"/>
  <c r="M214" i="24" s="1"/>
  <c r="O214" i="24" s="1"/>
  <c r="Q214" i="24" s="1"/>
  <c r="I217" i="24"/>
  <c r="K217" i="24" s="1"/>
  <c r="M217" i="24" s="1"/>
  <c r="O217" i="24" s="1"/>
  <c r="Q217" i="24" s="1"/>
  <c r="M149" i="24" l="1"/>
  <c r="O150" i="24"/>
  <c r="Q150" i="24" s="1"/>
  <c r="M31" i="24"/>
  <c r="O31" i="24" s="1"/>
  <c r="Q31" i="24" s="1"/>
  <c r="O32" i="24"/>
  <c r="Q32" i="24" s="1"/>
  <c r="M118" i="24"/>
  <c r="O119" i="24"/>
  <c r="Q119" i="24" s="1"/>
  <c r="M124" i="24"/>
  <c r="O125" i="24"/>
  <c r="Q125" i="24" s="1"/>
  <c r="M80" i="24"/>
  <c r="O80" i="24" s="1"/>
  <c r="Q80" i="24" s="1"/>
  <c r="O81" i="24"/>
  <c r="Q81" i="24" s="1"/>
  <c r="M74" i="24"/>
  <c r="O75" i="24"/>
  <c r="Q75" i="24" s="1"/>
  <c r="M29" i="24"/>
  <c r="O29" i="24" s="1"/>
  <c r="Q29" i="24" s="1"/>
  <c r="O30" i="24"/>
  <c r="Q30" i="24" s="1"/>
  <c r="M83" i="24"/>
  <c r="O83" i="24" s="1"/>
  <c r="Q83" i="24" s="1"/>
  <c r="O84" i="24"/>
  <c r="Q84" i="24" s="1"/>
  <c r="M148" i="24"/>
  <c r="O148" i="24" s="1"/>
  <c r="Q148" i="24" s="1"/>
  <c r="O149" i="24"/>
  <c r="Q149" i="24" s="1"/>
  <c r="M117" i="24"/>
  <c r="O118" i="24"/>
  <c r="Q118" i="24" s="1"/>
  <c r="M123" i="24"/>
  <c r="O124" i="24"/>
  <c r="Q124" i="24" s="1"/>
  <c r="M73" i="24"/>
  <c r="O74" i="24"/>
  <c r="Q74" i="24" s="1"/>
  <c r="M28" i="24"/>
  <c r="O28" i="24" s="1"/>
  <c r="Q28" i="24" s="1"/>
  <c r="K28" i="24"/>
  <c r="H149" i="47"/>
  <c r="H55" i="47"/>
  <c r="H166" i="47"/>
  <c r="H186" i="24"/>
  <c r="H185" i="24" s="1"/>
  <c r="H184" i="24" s="1"/>
  <c r="H183" i="24" s="1"/>
  <c r="H182" i="24" s="1"/>
  <c r="H188" i="24"/>
  <c r="H193" i="24"/>
  <c r="H192" i="24" s="1"/>
  <c r="H191" i="24" s="1"/>
  <c r="H197" i="24"/>
  <c r="H199" i="24"/>
  <c r="H202" i="24"/>
  <c r="H204" i="24"/>
  <c r="H208" i="24"/>
  <c r="H210" i="24"/>
  <c r="H216" i="24"/>
  <c r="H215" i="24" s="1"/>
  <c r="H212" i="24" s="1"/>
  <c r="H177" i="24"/>
  <c r="H174" i="24" s="1"/>
  <c r="H173" i="24" s="1"/>
  <c r="H172" i="24" s="1"/>
  <c r="H129" i="24"/>
  <c r="H134" i="24"/>
  <c r="H133" i="24" s="1"/>
  <c r="H132" i="24" s="1"/>
  <c r="H131" i="24" s="1"/>
  <c r="H140" i="24"/>
  <c r="H139" i="24" s="1"/>
  <c r="H143" i="24"/>
  <c r="H142" i="24" s="1"/>
  <c r="H146" i="24"/>
  <c r="H145" i="24" s="1"/>
  <c r="H168" i="24"/>
  <c r="H167" i="24" s="1"/>
  <c r="H166" i="24" s="1"/>
  <c r="H170" i="24"/>
  <c r="H106" i="24"/>
  <c r="H105" i="24" s="1"/>
  <c r="H104" i="24" s="1"/>
  <c r="H103" i="24" s="1"/>
  <c r="H102" i="24" s="1"/>
  <c r="H101" i="24" s="1"/>
  <c r="H82" i="24"/>
  <c r="H62" i="24"/>
  <c r="H61" i="24" s="1"/>
  <c r="H60" i="24" s="1"/>
  <c r="H59" i="24" s="1"/>
  <c r="H24" i="24"/>
  <c r="H23" i="24" s="1"/>
  <c r="H22" i="24" s="1"/>
  <c r="H21" i="24" s="1"/>
  <c r="H20" i="24" s="1"/>
  <c r="H18" i="24"/>
  <c r="H17" i="24" s="1"/>
  <c r="H16" i="24" s="1"/>
  <c r="H15" i="24" s="1"/>
  <c r="H14" i="24" s="1"/>
  <c r="H63" i="49"/>
  <c r="H62" i="49" s="1"/>
  <c r="H61" i="49" s="1"/>
  <c r="H60" i="49" s="1"/>
  <c r="H58" i="49"/>
  <c r="H54" i="49"/>
  <c r="H53" i="49" s="1"/>
  <c r="H52" i="49" s="1"/>
  <c r="H57" i="49"/>
  <c r="H56" i="49" s="1"/>
  <c r="H33" i="49"/>
  <c r="H32" i="49" s="1"/>
  <c r="H31" i="49" s="1"/>
  <c r="H30" i="49" s="1"/>
  <c r="H29" i="49" s="1"/>
  <c r="H18" i="49"/>
  <c r="H21" i="49"/>
  <c r="H20" i="49" s="1"/>
  <c r="H15" i="49" s="1"/>
  <c r="H14" i="49" s="1"/>
  <c r="H13" i="49" s="1"/>
  <c r="M72" i="24" l="1"/>
  <c r="O72" i="24" s="1"/>
  <c r="Q72" i="24" s="1"/>
  <c r="O73" i="24"/>
  <c r="Q73" i="24" s="1"/>
  <c r="M122" i="24"/>
  <c r="O122" i="24" s="1"/>
  <c r="Q122" i="24" s="1"/>
  <c r="O123" i="24"/>
  <c r="Q123" i="24" s="1"/>
  <c r="M116" i="24"/>
  <c r="O117" i="24"/>
  <c r="Q117" i="24" s="1"/>
  <c r="H128" i="24"/>
  <c r="H207" i="24"/>
  <c r="H206" i="24" s="1"/>
  <c r="H201" i="24"/>
  <c r="H196" i="24"/>
  <c r="H13" i="24"/>
  <c r="H51" i="49"/>
  <c r="H50" i="49" s="1"/>
  <c r="H28" i="24"/>
  <c r="H27" i="24" s="1"/>
  <c r="H26" i="24" s="1"/>
  <c r="I28" i="24"/>
  <c r="H79" i="24"/>
  <c r="H78" i="24" s="1"/>
  <c r="H77" i="24" s="1"/>
  <c r="H76" i="24" s="1"/>
  <c r="H54" i="47"/>
  <c r="H12" i="47" s="1"/>
  <c r="H138" i="24"/>
  <c r="M115" i="24" l="1"/>
  <c r="O116" i="24"/>
  <c r="Q116" i="24" s="1"/>
  <c r="H195" i="24"/>
  <c r="H190" i="24" s="1"/>
  <c r="H181" i="24" s="1"/>
  <c r="H127" i="24"/>
  <c r="H49" i="49"/>
  <c r="H48" i="49" s="1"/>
  <c r="H12" i="49" s="1"/>
  <c r="H11" i="49" s="1"/>
  <c r="H137" i="24"/>
  <c r="H136" i="24" s="1"/>
  <c r="H126" i="24" s="1"/>
  <c r="H121" i="24"/>
  <c r="M114" i="24" l="1"/>
  <c r="O114" i="24" s="1"/>
  <c r="Q114" i="24" s="1"/>
  <c r="O115" i="24"/>
  <c r="Q115" i="24" s="1"/>
  <c r="H120" i="24"/>
  <c r="H12" i="24" s="1"/>
  <c r="H11" i="24" s="1"/>
  <c r="H11" i="47"/>
  <c r="G21" i="47"/>
  <c r="I21" i="47" s="1"/>
  <c r="K21" i="47" s="1"/>
  <c r="M21" i="47" s="1"/>
  <c r="O21" i="47" s="1"/>
  <c r="Q21" i="47" s="1"/>
  <c r="R64" i="47"/>
  <c r="S64" i="47"/>
  <c r="S18" i="24" l="1"/>
  <c r="S17" i="24" s="1"/>
  <c r="S16" i="24" s="1"/>
  <c r="S15" i="24" s="1"/>
  <c r="S14" i="24" s="1"/>
  <c r="R18" i="24"/>
  <c r="R17" i="24" s="1"/>
  <c r="R16" i="24" s="1"/>
  <c r="R15" i="24" s="1"/>
  <c r="R14" i="24" s="1"/>
  <c r="G18" i="24"/>
  <c r="R24" i="24"/>
  <c r="R23" i="24" s="1"/>
  <c r="R22" i="24" s="1"/>
  <c r="R21" i="24" s="1"/>
  <c r="R20" i="24" s="1"/>
  <c r="R13" i="24" s="1"/>
  <c r="S24" i="24"/>
  <c r="S23" i="24" s="1"/>
  <c r="S22" i="24" s="1"/>
  <c r="S21" i="24" s="1"/>
  <c r="S20" i="24" s="1"/>
  <c r="S13" i="24" s="1"/>
  <c r="G17" i="24" l="1"/>
  <c r="I18" i="24"/>
  <c r="K18" i="24" s="1"/>
  <c r="M18" i="24" s="1"/>
  <c r="O18" i="24" s="1"/>
  <c r="Q18" i="24" s="1"/>
  <c r="R183" i="47"/>
  <c r="S183" i="47"/>
  <c r="G16" i="24" l="1"/>
  <c r="I17" i="24"/>
  <c r="K17" i="24" s="1"/>
  <c r="M17" i="24" s="1"/>
  <c r="O17" i="24" s="1"/>
  <c r="Q17" i="24" s="1"/>
  <c r="R99" i="47"/>
  <c r="S99" i="47"/>
  <c r="G99" i="47"/>
  <c r="I99" i="47" s="1"/>
  <c r="K99" i="47" s="1"/>
  <c r="M99" i="47" s="1"/>
  <c r="G15" i="24" l="1"/>
  <c r="G14" i="24" s="1"/>
  <c r="I16" i="24"/>
  <c r="K16" i="24" s="1"/>
  <c r="M16" i="24" s="1"/>
  <c r="O16" i="24" s="1"/>
  <c r="Q16" i="24" s="1"/>
  <c r="R223" i="24"/>
  <c r="R222" i="24" s="1"/>
  <c r="R218" i="24" s="1"/>
  <c r="G143" i="24"/>
  <c r="I143" i="24" s="1"/>
  <c r="K143" i="24" s="1"/>
  <c r="M143" i="24" s="1"/>
  <c r="O143" i="24" s="1"/>
  <c r="Q143" i="24" s="1"/>
  <c r="R124" i="24"/>
  <c r="R123" i="24" s="1"/>
  <c r="R122" i="24" s="1"/>
  <c r="R121" i="24" s="1"/>
  <c r="R120" i="24" s="1"/>
  <c r="S124" i="24"/>
  <c r="S123" i="24" s="1"/>
  <c r="S122" i="24" s="1"/>
  <c r="S121" i="24" s="1"/>
  <c r="S120" i="24" s="1"/>
  <c r="S109" i="24"/>
  <c r="S108" i="24" s="1"/>
  <c r="R109" i="24"/>
  <c r="G109" i="24"/>
  <c r="R108" i="24"/>
  <c r="R106" i="24"/>
  <c r="R105" i="24" s="1"/>
  <c r="S106" i="24"/>
  <c r="S105" i="24" s="1"/>
  <c r="R177" i="24"/>
  <c r="R174" i="24" s="1"/>
  <c r="R173" i="24" s="1"/>
  <c r="S177" i="24"/>
  <c r="S174" i="24" s="1"/>
  <c r="S173" i="24" s="1"/>
  <c r="G168" i="24"/>
  <c r="G170" i="24"/>
  <c r="I170" i="24" s="1"/>
  <c r="K170" i="24" s="1"/>
  <c r="M170" i="24" s="1"/>
  <c r="O170" i="24" s="1"/>
  <c r="Q170" i="24" s="1"/>
  <c r="R216" i="24"/>
  <c r="R215" i="24" s="1"/>
  <c r="R212" i="24" s="1"/>
  <c r="R83" i="24"/>
  <c r="R82" i="24" s="1"/>
  <c r="S83" i="24"/>
  <c r="S82" i="24" s="1"/>
  <c r="R68" i="24"/>
  <c r="R66" i="24" s="1"/>
  <c r="R65" i="24" s="1"/>
  <c r="R64" i="24" s="1"/>
  <c r="S68" i="24"/>
  <c r="S66" i="24" s="1"/>
  <c r="S65" i="24" s="1"/>
  <c r="S64" i="24" s="1"/>
  <c r="R62" i="24"/>
  <c r="R61" i="24" s="1"/>
  <c r="R60" i="24" s="1"/>
  <c r="S62" i="24"/>
  <c r="S61" i="24" s="1"/>
  <c r="S60" i="24" s="1"/>
  <c r="R29" i="24"/>
  <c r="S29" i="24"/>
  <c r="R31" i="24"/>
  <c r="S31" i="24"/>
  <c r="G24" i="24"/>
  <c r="G46" i="49"/>
  <c r="G67" i="49"/>
  <c r="I67" i="49" s="1"/>
  <c r="G69" i="49"/>
  <c r="I69" i="49" s="1"/>
  <c r="G71" i="49"/>
  <c r="I71" i="49" s="1"/>
  <c r="G54" i="49"/>
  <c r="G58" i="49"/>
  <c r="G53" i="49" l="1"/>
  <c r="I54" i="49"/>
  <c r="G57" i="49"/>
  <c r="I58" i="49"/>
  <c r="G45" i="49"/>
  <c r="I46" i="49"/>
  <c r="G108" i="24"/>
  <c r="I108" i="24" s="1"/>
  <c r="K108" i="24" s="1"/>
  <c r="M108" i="24" s="1"/>
  <c r="O108" i="24" s="1"/>
  <c r="Q108" i="24" s="1"/>
  <c r="I109" i="24"/>
  <c r="K109" i="24" s="1"/>
  <c r="M109" i="24" s="1"/>
  <c r="O109" i="24" s="1"/>
  <c r="Q109" i="24" s="1"/>
  <c r="G167" i="24"/>
  <c r="I168" i="24"/>
  <c r="K168" i="24" s="1"/>
  <c r="M168" i="24" s="1"/>
  <c r="O168" i="24" s="1"/>
  <c r="Q168" i="24" s="1"/>
  <c r="G23" i="24"/>
  <c r="I24" i="24"/>
  <c r="K24" i="24" s="1"/>
  <c r="M24" i="24" s="1"/>
  <c r="O24" i="24" s="1"/>
  <c r="Q24" i="24" s="1"/>
  <c r="I14" i="24"/>
  <c r="K14" i="24" s="1"/>
  <c r="M14" i="24" s="1"/>
  <c r="O14" i="24" s="1"/>
  <c r="Q14" i="24" s="1"/>
  <c r="I15" i="24"/>
  <c r="K15" i="24" s="1"/>
  <c r="M15" i="24" s="1"/>
  <c r="O15" i="24" s="1"/>
  <c r="Q15" i="24" s="1"/>
  <c r="S28" i="24"/>
  <c r="S27" i="24" s="1"/>
  <c r="S26" i="24" s="1"/>
  <c r="R28" i="24"/>
  <c r="R27" i="24" s="1"/>
  <c r="R26" i="24" s="1"/>
  <c r="S59" i="24"/>
  <c r="S79" i="24"/>
  <c r="S78" i="24" s="1"/>
  <c r="S77" i="24" s="1"/>
  <c r="S76" i="24" s="1"/>
  <c r="R79" i="24"/>
  <c r="R78" i="24" s="1"/>
  <c r="R77" i="24" s="1"/>
  <c r="R76" i="24" s="1"/>
  <c r="R59" i="24"/>
  <c r="L63" i="49"/>
  <c r="L62" i="49" s="1"/>
  <c r="L61" i="49" s="1"/>
  <c r="L60" i="49" s="1"/>
  <c r="L49" i="49" s="1"/>
  <c r="L48" i="49" s="1"/>
  <c r="M63" i="49"/>
  <c r="M62" i="49" s="1"/>
  <c r="M61" i="49" s="1"/>
  <c r="M60" i="49" s="1"/>
  <c r="M49" i="49" s="1"/>
  <c r="M48" i="49" s="1"/>
  <c r="G148" i="49"/>
  <c r="G147" i="49" s="1"/>
  <c r="M143" i="49"/>
  <c r="L143" i="49"/>
  <c r="G143" i="49"/>
  <c r="G142" i="49" s="1"/>
  <c r="G141" i="49" s="1"/>
  <c r="G136" i="49"/>
  <c r="M134" i="49"/>
  <c r="M133" i="49" s="1"/>
  <c r="M132" i="49" s="1"/>
  <c r="M131" i="49" s="1"/>
  <c r="M130" i="49" s="1"/>
  <c r="L134" i="49"/>
  <c r="G134" i="49"/>
  <c r="G133" i="49" s="1"/>
  <c r="G132" i="49" s="1"/>
  <c r="G131" i="49" s="1"/>
  <c r="G130" i="49" s="1"/>
  <c r="L133" i="49"/>
  <c r="L132" i="49"/>
  <c r="L131" i="49" s="1"/>
  <c r="L130" i="49" s="1"/>
  <c r="G125" i="49"/>
  <c r="G113" i="49"/>
  <c r="I113" i="49" s="1"/>
  <c r="G110" i="49"/>
  <c r="I110" i="49" s="1"/>
  <c r="G107" i="49"/>
  <c r="I107" i="49" s="1"/>
  <c r="G101" i="49"/>
  <c r="G97" i="49"/>
  <c r="G94" i="49"/>
  <c r="G93" i="49" s="1"/>
  <c r="G90" i="49"/>
  <c r="G88" i="49"/>
  <c r="G76" i="49"/>
  <c r="I76" i="49" s="1"/>
  <c r="G75" i="49"/>
  <c r="G65" i="49"/>
  <c r="I65" i="49" s="1"/>
  <c r="M65" i="49"/>
  <c r="L65" i="49"/>
  <c r="G63" i="49"/>
  <c r="G33" i="49"/>
  <c r="G25" i="49"/>
  <c r="G23" i="49"/>
  <c r="I23" i="49" s="1"/>
  <c r="G21" i="49"/>
  <c r="I21" i="49" s="1"/>
  <c r="M18" i="49"/>
  <c r="L18" i="49"/>
  <c r="I18" i="49"/>
  <c r="G100" i="49" l="1"/>
  <c r="I100" i="49" s="1"/>
  <c r="I101" i="49"/>
  <c r="G124" i="49"/>
  <c r="G123" i="49" s="1"/>
  <c r="I125" i="49"/>
  <c r="G56" i="49"/>
  <c r="I57" i="49"/>
  <c r="G52" i="49"/>
  <c r="I52" i="49" s="1"/>
  <c r="I53" i="49"/>
  <c r="G32" i="49"/>
  <c r="I33" i="49"/>
  <c r="G44" i="49"/>
  <c r="I45" i="49"/>
  <c r="G166" i="24"/>
  <c r="I166" i="24" s="1"/>
  <c r="K166" i="24" s="1"/>
  <c r="M166" i="24" s="1"/>
  <c r="O166" i="24" s="1"/>
  <c r="Q166" i="24" s="1"/>
  <c r="I167" i="24"/>
  <c r="K167" i="24" s="1"/>
  <c r="M167" i="24" s="1"/>
  <c r="O167" i="24" s="1"/>
  <c r="Q167" i="24" s="1"/>
  <c r="G22" i="24"/>
  <c r="I23" i="24"/>
  <c r="K23" i="24" s="1"/>
  <c r="M23" i="24" s="1"/>
  <c r="O23" i="24" s="1"/>
  <c r="Q23" i="24" s="1"/>
  <c r="G62" i="49"/>
  <c r="I63" i="49"/>
  <c r="G74" i="49"/>
  <c r="I75" i="49"/>
  <c r="G96" i="49"/>
  <c r="G106" i="49"/>
  <c r="I106" i="49" s="1"/>
  <c r="G20" i="49"/>
  <c r="M12" i="49"/>
  <c r="M11" i="49" s="1"/>
  <c r="L12" i="49"/>
  <c r="L11" i="49" s="1"/>
  <c r="G140" i="49"/>
  <c r="G146" i="49"/>
  <c r="G187" i="47"/>
  <c r="I187" i="47" s="1"/>
  <c r="K187" i="47" s="1"/>
  <c r="M187" i="47" s="1"/>
  <c r="G189" i="47"/>
  <c r="I189" i="47" s="1"/>
  <c r="K189" i="47" s="1"/>
  <c r="M189" i="47" s="1"/>
  <c r="S85" i="47"/>
  <c r="S84" i="47" s="1"/>
  <c r="R85" i="47"/>
  <c r="G85" i="47"/>
  <c r="R84" i="47"/>
  <c r="R78" i="47"/>
  <c r="S78" i="47"/>
  <c r="R81" i="47"/>
  <c r="S81" i="47"/>
  <c r="R35" i="47"/>
  <c r="S35" i="47"/>
  <c r="R38" i="47"/>
  <c r="S38" i="47"/>
  <c r="R28" i="47"/>
  <c r="S28" i="47"/>
  <c r="R31" i="47"/>
  <c r="S31" i="47"/>
  <c r="R21" i="47"/>
  <c r="S21" i="47"/>
  <c r="R24" i="47"/>
  <c r="S24" i="47"/>
  <c r="G84" i="47" l="1"/>
  <c r="I84" i="47" s="1"/>
  <c r="K84" i="47" s="1"/>
  <c r="M84" i="47" s="1"/>
  <c r="O84" i="47" s="1"/>
  <c r="Q84" i="47" s="1"/>
  <c r="I85" i="47"/>
  <c r="K85" i="47" s="1"/>
  <c r="M85" i="47" s="1"/>
  <c r="O85" i="47" s="1"/>
  <c r="Q85" i="47" s="1"/>
  <c r="I124" i="49"/>
  <c r="I56" i="49"/>
  <c r="G51" i="49"/>
  <c r="G43" i="49"/>
  <c r="I44" i="49"/>
  <c r="G31" i="49"/>
  <c r="I32" i="49"/>
  <c r="G21" i="24"/>
  <c r="I22" i="24"/>
  <c r="K22" i="24" s="1"/>
  <c r="M22" i="24" s="1"/>
  <c r="O22" i="24" s="1"/>
  <c r="Q22" i="24" s="1"/>
  <c r="G73" i="49"/>
  <c r="I74" i="49"/>
  <c r="I73" i="49" s="1"/>
  <c r="G61" i="49"/>
  <c r="G60" i="49" s="1"/>
  <c r="I62" i="49"/>
  <c r="I15" i="49"/>
  <c r="I20" i="49"/>
  <c r="G129" i="49"/>
  <c r="S20" i="47"/>
  <c r="R20" i="47"/>
  <c r="J54" i="27"/>
  <c r="G57" i="27"/>
  <c r="G56" i="27"/>
  <c r="G14" i="49" l="1"/>
  <c r="I14" i="49" s="1"/>
  <c r="G122" i="49"/>
  <c r="I123" i="49"/>
  <c r="G50" i="49"/>
  <c r="I50" i="49" s="1"/>
  <c r="I51" i="49"/>
  <c r="I31" i="49"/>
  <c r="G30" i="49"/>
  <c r="G42" i="49"/>
  <c r="G36" i="49" s="1"/>
  <c r="I43" i="49"/>
  <c r="G20" i="24"/>
  <c r="G13" i="24" s="1"/>
  <c r="I21" i="24"/>
  <c r="K21" i="24" s="1"/>
  <c r="M21" i="24" s="1"/>
  <c r="O21" i="24" s="1"/>
  <c r="Q21" i="24" s="1"/>
  <c r="I61" i="49"/>
  <c r="G13" i="49"/>
  <c r="I54" i="27"/>
  <c r="H54" i="27"/>
  <c r="G55" i="27"/>
  <c r="G54" i="27" s="1"/>
  <c r="H90" i="23"/>
  <c r="G91" i="23"/>
  <c r="G90" i="23" s="1"/>
  <c r="G93" i="23"/>
  <c r="H87" i="23"/>
  <c r="H86" i="23" s="1"/>
  <c r="H85" i="23" s="1"/>
  <c r="G87" i="23"/>
  <c r="G86" i="23" s="1"/>
  <c r="G85" i="23" s="1"/>
  <c r="H25" i="23"/>
  <c r="H24" i="23" s="1"/>
  <c r="G25" i="23"/>
  <c r="G24" i="23" s="1"/>
  <c r="I96" i="23"/>
  <c r="G96" i="23"/>
  <c r="G98" i="23"/>
  <c r="G101" i="23"/>
  <c r="G103" i="23"/>
  <c r="I103" i="23"/>
  <c r="I100" i="23" s="1"/>
  <c r="I101" i="23"/>
  <c r="H101" i="23"/>
  <c r="H122" i="23"/>
  <c r="I122" i="23"/>
  <c r="G122" i="23"/>
  <c r="H141" i="23"/>
  <c r="H139" i="23"/>
  <c r="G139" i="23"/>
  <c r="G141" i="23"/>
  <c r="G138" i="23" s="1"/>
  <c r="I147" i="23"/>
  <c r="G146" i="23"/>
  <c r="I146" i="23" s="1"/>
  <c r="G59" i="23"/>
  <c r="G58" i="23" s="1"/>
  <c r="I59" i="23"/>
  <c r="I58" i="23" s="1"/>
  <c r="I42" i="23"/>
  <c r="I46" i="23"/>
  <c r="H44" i="23"/>
  <c r="G45" i="23"/>
  <c r="I45" i="23" s="1"/>
  <c r="G47" i="23"/>
  <c r="I47" i="23" s="1"/>
  <c r="H106" i="23"/>
  <c r="G107" i="23"/>
  <c r="G109" i="23"/>
  <c r="J105" i="23"/>
  <c r="K105" i="23"/>
  <c r="G35" i="49" l="1"/>
  <c r="G116" i="49"/>
  <c r="I122" i="49"/>
  <c r="I30" i="49"/>
  <c r="G29" i="49"/>
  <c r="I29" i="49" s="1"/>
  <c r="I36" i="49"/>
  <c r="I35" i="49" s="1"/>
  <c r="I42" i="49"/>
  <c r="I13" i="24"/>
  <c r="K13" i="24" s="1"/>
  <c r="M13" i="24" s="1"/>
  <c r="O13" i="24" s="1"/>
  <c r="Q13" i="24" s="1"/>
  <c r="I20" i="24"/>
  <c r="K20" i="24" s="1"/>
  <c r="M20" i="24" s="1"/>
  <c r="O20" i="24" s="1"/>
  <c r="Q20" i="24" s="1"/>
  <c r="I60" i="49"/>
  <c r="G49" i="49"/>
  <c r="I13" i="49"/>
  <c r="G100" i="23"/>
  <c r="G95" i="23"/>
  <c r="G89" i="23" s="1"/>
  <c r="G106" i="23"/>
  <c r="G44" i="23"/>
  <c r="I44" i="23" s="1"/>
  <c r="G115" i="49" l="1"/>
  <c r="I116" i="49"/>
  <c r="G48" i="49"/>
  <c r="G12" i="49" s="1"/>
  <c r="I49" i="49"/>
  <c r="G216" i="24"/>
  <c r="G99" i="24"/>
  <c r="G140" i="24"/>
  <c r="G142" i="24"/>
  <c r="I142" i="24" s="1"/>
  <c r="K142" i="24" s="1"/>
  <c r="M142" i="24" s="1"/>
  <c r="O142" i="24" s="1"/>
  <c r="Q142" i="24" s="1"/>
  <c r="G146" i="24"/>
  <c r="I146" i="24" s="1"/>
  <c r="K146" i="24" s="1"/>
  <c r="M146" i="24" s="1"/>
  <c r="O146" i="24" s="1"/>
  <c r="Q146" i="24" s="1"/>
  <c r="G42" i="24"/>
  <c r="G215" i="24" l="1"/>
  <c r="I216" i="24"/>
  <c r="K216" i="24" s="1"/>
  <c r="M216" i="24" s="1"/>
  <c r="O216" i="24" s="1"/>
  <c r="Q216" i="24" s="1"/>
  <c r="I115" i="49"/>
  <c r="G92" i="49"/>
  <c r="G98" i="24"/>
  <c r="I99" i="24"/>
  <c r="K99" i="24" s="1"/>
  <c r="M99" i="24" s="1"/>
  <c r="O99" i="24" s="1"/>
  <c r="Q99" i="24" s="1"/>
  <c r="G139" i="24"/>
  <c r="I139" i="24" s="1"/>
  <c r="K139" i="24" s="1"/>
  <c r="M139" i="24" s="1"/>
  <c r="O139" i="24" s="1"/>
  <c r="Q139" i="24" s="1"/>
  <c r="I140" i="24"/>
  <c r="K140" i="24" s="1"/>
  <c r="M140" i="24" s="1"/>
  <c r="O140" i="24" s="1"/>
  <c r="Q140" i="24" s="1"/>
  <c r="G41" i="24"/>
  <c r="I41" i="24" s="1"/>
  <c r="K41" i="24" s="1"/>
  <c r="M41" i="24" s="1"/>
  <c r="O41" i="24" s="1"/>
  <c r="Q41" i="24" s="1"/>
  <c r="I42" i="24"/>
  <c r="K42" i="24" s="1"/>
  <c r="M42" i="24" s="1"/>
  <c r="O42" i="24" s="1"/>
  <c r="Q42" i="24" s="1"/>
  <c r="I48" i="49"/>
  <c r="G145" i="24"/>
  <c r="I145" i="24" s="1"/>
  <c r="K145" i="24" s="1"/>
  <c r="M145" i="24" s="1"/>
  <c r="O145" i="24" s="1"/>
  <c r="Q145" i="24" s="1"/>
  <c r="G212" i="24" l="1"/>
  <c r="I212" i="24" s="1"/>
  <c r="K212" i="24" s="1"/>
  <c r="M212" i="24" s="1"/>
  <c r="O212" i="24" s="1"/>
  <c r="Q212" i="24" s="1"/>
  <c r="I215" i="24"/>
  <c r="K215" i="24" s="1"/>
  <c r="M215" i="24" s="1"/>
  <c r="O215" i="24" s="1"/>
  <c r="Q215" i="24" s="1"/>
  <c r="G97" i="24"/>
  <c r="I97" i="24" s="1"/>
  <c r="K97" i="24" s="1"/>
  <c r="M97" i="24" s="1"/>
  <c r="O97" i="24" s="1"/>
  <c r="Q97" i="24" s="1"/>
  <c r="I98" i="24"/>
  <c r="K98" i="24" s="1"/>
  <c r="M98" i="24" s="1"/>
  <c r="O98" i="24" s="1"/>
  <c r="Q98" i="24" s="1"/>
  <c r="I12" i="49"/>
  <c r="G11" i="49"/>
  <c r="I11" i="49" s="1"/>
  <c r="G138" i="24"/>
  <c r="I138" i="24" s="1"/>
  <c r="K138" i="24" s="1"/>
  <c r="M138" i="24" l="1"/>
  <c r="O138" i="24" s="1"/>
  <c r="Q138" i="24" s="1"/>
  <c r="G199" i="24"/>
  <c r="I199" i="24" s="1"/>
  <c r="K199" i="24" s="1"/>
  <c r="M199" i="24" s="1"/>
  <c r="O199" i="24" s="1"/>
  <c r="Q199" i="24" s="1"/>
  <c r="G197" i="24"/>
  <c r="I197" i="24" s="1"/>
  <c r="K197" i="24" s="1"/>
  <c r="M197" i="24" s="1"/>
  <c r="O197" i="24" s="1"/>
  <c r="Q197" i="24" s="1"/>
  <c r="G196" i="24" l="1"/>
  <c r="I196" i="24" s="1"/>
  <c r="K196" i="24" s="1"/>
  <c r="M196" i="24" s="1"/>
  <c r="O196" i="24" s="1"/>
  <c r="Q196" i="24" s="1"/>
  <c r="G202" i="24"/>
  <c r="I202" i="24" s="1"/>
  <c r="K202" i="24" s="1"/>
  <c r="M202" i="24" s="1"/>
  <c r="O202" i="24" s="1"/>
  <c r="Q202" i="24" s="1"/>
  <c r="G204" i="24"/>
  <c r="I204" i="24" s="1"/>
  <c r="K204" i="24" s="1"/>
  <c r="M204" i="24" s="1"/>
  <c r="O204" i="24" s="1"/>
  <c r="Q204" i="24" s="1"/>
  <c r="G29" i="24"/>
  <c r="G31" i="24"/>
  <c r="G201" i="24" l="1"/>
  <c r="I201" i="24" s="1"/>
  <c r="K201" i="24" s="1"/>
  <c r="M201" i="24" s="1"/>
  <c r="O201" i="24" s="1"/>
  <c r="Q201" i="24" s="1"/>
  <c r="G28" i="24"/>
  <c r="G46" i="47" l="1"/>
  <c r="I46" i="47" s="1"/>
  <c r="K46" i="47" s="1"/>
  <c r="M46" i="47" s="1"/>
  <c r="O46" i="47" s="1"/>
  <c r="Q46" i="47" s="1"/>
  <c r="G45" i="47" l="1"/>
  <c r="I45" i="47" s="1"/>
  <c r="K45" i="47" s="1"/>
  <c r="M45" i="47" s="1"/>
  <c r="O45" i="47" s="1"/>
  <c r="Q45" i="47" s="1"/>
  <c r="G53" i="27"/>
  <c r="G52" i="27" s="1"/>
  <c r="H52" i="27"/>
  <c r="I52" i="27"/>
  <c r="J52" i="27"/>
  <c r="J98" i="27" l="1"/>
  <c r="G101" i="27"/>
  <c r="G229" i="47" l="1"/>
  <c r="I229" i="47" s="1"/>
  <c r="K229" i="47" s="1"/>
  <c r="M229" i="47" s="1"/>
  <c r="G224" i="47"/>
  <c r="G221" i="47"/>
  <c r="G215" i="47"/>
  <c r="I215" i="47" s="1"/>
  <c r="K215" i="47" s="1"/>
  <c r="M215" i="47" s="1"/>
  <c r="G210" i="47"/>
  <c r="I210" i="47" s="1"/>
  <c r="K210" i="47" s="1"/>
  <c r="M210" i="47" s="1"/>
  <c r="G208" i="47"/>
  <c r="I208" i="47" s="1"/>
  <c r="K208" i="47" s="1"/>
  <c r="M208" i="47" s="1"/>
  <c r="G206" i="47"/>
  <c r="I206" i="47" s="1"/>
  <c r="K206" i="47" s="1"/>
  <c r="M206" i="47" s="1"/>
  <c r="G203" i="47"/>
  <c r="G199" i="47"/>
  <c r="I199" i="47" s="1"/>
  <c r="K199" i="47" s="1"/>
  <c r="M199" i="47" s="1"/>
  <c r="G197" i="47"/>
  <c r="I197" i="47" s="1"/>
  <c r="K197" i="47" s="1"/>
  <c r="M197" i="47" s="1"/>
  <c r="G194" i="47"/>
  <c r="I194" i="47" s="1"/>
  <c r="K194" i="47" s="1"/>
  <c r="M194" i="47" s="1"/>
  <c r="G192" i="47"/>
  <c r="I192" i="47" s="1"/>
  <c r="K192" i="47" s="1"/>
  <c r="M192" i="47" s="1"/>
  <c r="G186" i="47"/>
  <c r="I186" i="47" s="1"/>
  <c r="K186" i="47" s="1"/>
  <c r="M186" i="47" s="1"/>
  <c r="G183" i="47"/>
  <c r="G177" i="47"/>
  <c r="I177" i="47" s="1"/>
  <c r="K177" i="47" s="1"/>
  <c r="M177" i="47" s="1"/>
  <c r="G175" i="47"/>
  <c r="I175" i="47" s="1"/>
  <c r="K175" i="47" s="1"/>
  <c r="M175" i="47" s="1"/>
  <c r="G172" i="47"/>
  <c r="I172" i="47" s="1"/>
  <c r="K172" i="47" s="1"/>
  <c r="M172" i="47" s="1"/>
  <c r="G170" i="47"/>
  <c r="I170" i="47" s="1"/>
  <c r="K170" i="47" s="1"/>
  <c r="M170" i="47" s="1"/>
  <c r="G164" i="47"/>
  <c r="G160" i="47"/>
  <c r="G157" i="47"/>
  <c r="G152" i="47"/>
  <c r="G146" i="47"/>
  <c r="I146" i="47" s="1"/>
  <c r="K146" i="47" s="1"/>
  <c r="M146" i="47" s="1"/>
  <c r="G143" i="47"/>
  <c r="I143" i="47" s="1"/>
  <c r="K143" i="47" s="1"/>
  <c r="M143" i="47" s="1"/>
  <c r="G139" i="47"/>
  <c r="G136" i="47"/>
  <c r="G133" i="47"/>
  <c r="I133" i="47" s="1"/>
  <c r="K133" i="47" s="1"/>
  <c r="M133" i="47" s="1"/>
  <c r="G129" i="47"/>
  <c r="I129" i="47" s="1"/>
  <c r="K129" i="47" s="1"/>
  <c r="M129" i="47" s="1"/>
  <c r="G127" i="47"/>
  <c r="I127" i="47" s="1"/>
  <c r="K127" i="47" s="1"/>
  <c r="M127" i="47" s="1"/>
  <c r="G123" i="47"/>
  <c r="G120" i="47"/>
  <c r="G115" i="47"/>
  <c r="G112" i="47"/>
  <c r="G106" i="47"/>
  <c r="I106" i="47" s="1"/>
  <c r="K106" i="47" s="1"/>
  <c r="M106" i="47" s="1"/>
  <c r="G103" i="47"/>
  <c r="I103" i="47" s="1"/>
  <c r="K103" i="47" s="1"/>
  <c r="M103" i="47" s="1"/>
  <c r="G98" i="47"/>
  <c r="G94" i="47"/>
  <c r="G81" i="47"/>
  <c r="I81" i="47" s="1"/>
  <c r="K81" i="47" s="1"/>
  <c r="M81" i="47" s="1"/>
  <c r="O81" i="47" s="1"/>
  <c r="Q81" i="47" s="1"/>
  <c r="G78" i="47"/>
  <c r="I78" i="47" s="1"/>
  <c r="K78" i="47" s="1"/>
  <c r="M78" i="47" s="1"/>
  <c r="O78" i="47" s="1"/>
  <c r="Q78" i="47" s="1"/>
  <c r="G74" i="47"/>
  <c r="G61" i="47"/>
  <c r="I61" i="47" s="1"/>
  <c r="K61" i="47" s="1"/>
  <c r="M61" i="47" s="1"/>
  <c r="O61" i="47" s="1"/>
  <c r="Q61" i="47" s="1"/>
  <c r="G58" i="47"/>
  <c r="G42" i="47"/>
  <c r="G38" i="47"/>
  <c r="I38" i="47" s="1"/>
  <c r="K38" i="47" s="1"/>
  <c r="M38" i="47" s="1"/>
  <c r="O38" i="47" s="1"/>
  <c r="Q38" i="47" s="1"/>
  <c r="G35" i="47"/>
  <c r="I35" i="47" s="1"/>
  <c r="K35" i="47" s="1"/>
  <c r="M35" i="47" s="1"/>
  <c r="O35" i="47" s="1"/>
  <c r="Q35" i="47" s="1"/>
  <c r="G31" i="47"/>
  <c r="I31" i="47" s="1"/>
  <c r="K31" i="47" s="1"/>
  <c r="M31" i="47" s="1"/>
  <c r="O31" i="47" s="1"/>
  <c r="Q31" i="47" s="1"/>
  <c r="G28" i="47"/>
  <c r="I28" i="47" s="1"/>
  <c r="K28" i="47" s="1"/>
  <c r="M28" i="47" s="1"/>
  <c r="O28" i="47" s="1"/>
  <c r="Q28" i="47" s="1"/>
  <c r="G24" i="47"/>
  <c r="I24" i="47" s="1"/>
  <c r="K24" i="47" s="1"/>
  <c r="M24" i="47" s="1"/>
  <c r="O24" i="47" s="1"/>
  <c r="Q24" i="47" s="1"/>
  <c r="G15" i="47"/>
  <c r="I224" i="47" l="1"/>
  <c r="G223" i="47"/>
  <c r="I221" i="47"/>
  <c r="G220" i="47"/>
  <c r="G219" i="47" s="1"/>
  <c r="G57" i="47"/>
  <c r="I57" i="47" s="1"/>
  <c r="K57" i="47" s="1"/>
  <c r="M57" i="47" s="1"/>
  <c r="O57" i="47" s="1"/>
  <c r="Q57" i="47" s="1"/>
  <c r="I58" i="47"/>
  <c r="K58" i="47" s="1"/>
  <c r="M58" i="47" s="1"/>
  <c r="O58" i="47" s="1"/>
  <c r="Q58" i="47" s="1"/>
  <c r="G73" i="47"/>
  <c r="G69" i="47" s="1"/>
  <c r="I74" i="47"/>
  <c r="G97" i="47"/>
  <c r="I97" i="47" s="1"/>
  <c r="K97" i="47" s="1"/>
  <c r="M97" i="47" s="1"/>
  <c r="I98" i="47"/>
  <c r="K98" i="47" s="1"/>
  <c r="M98" i="47" s="1"/>
  <c r="G114" i="47"/>
  <c r="I114" i="47" s="1"/>
  <c r="K114" i="47" s="1"/>
  <c r="M114" i="47" s="1"/>
  <c r="I115" i="47"/>
  <c r="K115" i="47" s="1"/>
  <c r="M115" i="47" s="1"/>
  <c r="G135" i="47"/>
  <c r="I135" i="47" s="1"/>
  <c r="K135" i="47" s="1"/>
  <c r="M135" i="47" s="1"/>
  <c r="I136" i="47"/>
  <c r="K136" i="47" s="1"/>
  <c r="M136" i="47" s="1"/>
  <c r="G151" i="47"/>
  <c r="I152" i="47"/>
  <c r="K152" i="47" s="1"/>
  <c r="M152" i="47" s="1"/>
  <c r="O152" i="47" s="1"/>
  <c r="G159" i="47"/>
  <c r="I159" i="47" s="1"/>
  <c r="K159" i="47" s="1"/>
  <c r="M159" i="47" s="1"/>
  <c r="O159" i="47" s="1"/>
  <c r="I160" i="47"/>
  <c r="K160" i="47" s="1"/>
  <c r="M160" i="47" s="1"/>
  <c r="O160" i="47" s="1"/>
  <c r="G182" i="47"/>
  <c r="I182" i="47" s="1"/>
  <c r="K182" i="47" s="1"/>
  <c r="M182" i="47" s="1"/>
  <c r="I183" i="47"/>
  <c r="K183" i="47" s="1"/>
  <c r="M183" i="47" s="1"/>
  <c r="G14" i="47"/>
  <c r="I14" i="47" s="1"/>
  <c r="K14" i="47" s="1"/>
  <c r="M14" i="47" s="1"/>
  <c r="O14" i="47" s="1"/>
  <c r="Q14" i="47" s="1"/>
  <c r="I15" i="47"/>
  <c r="K15" i="47" s="1"/>
  <c r="M15" i="47" s="1"/>
  <c r="O15" i="47" s="1"/>
  <c r="Q15" i="47" s="1"/>
  <c r="G41" i="47"/>
  <c r="I41" i="47" s="1"/>
  <c r="M41" i="47" s="1"/>
  <c r="O41" i="47" s="1"/>
  <c r="Q41" i="47" s="1"/>
  <c r="I42" i="47"/>
  <c r="M42" i="47" s="1"/>
  <c r="O42" i="47" s="1"/>
  <c r="Q42" i="47" s="1"/>
  <c r="G111" i="47"/>
  <c r="I111" i="47" s="1"/>
  <c r="K111" i="47" s="1"/>
  <c r="M111" i="47" s="1"/>
  <c r="I112" i="47"/>
  <c r="K112" i="47" s="1"/>
  <c r="M112" i="47" s="1"/>
  <c r="G119" i="47"/>
  <c r="I119" i="47" s="1"/>
  <c r="M119" i="47" s="1"/>
  <c r="I120" i="47"/>
  <c r="M120" i="47" s="1"/>
  <c r="G138" i="47"/>
  <c r="I138" i="47" s="1"/>
  <c r="K138" i="47" s="1"/>
  <c r="M138" i="47" s="1"/>
  <c r="I139" i="47"/>
  <c r="K139" i="47" s="1"/>
  <c r="M139" i="47" s="1"/>
  <c r="G156" i="47"/>
  <c r="I156" i="47" s="1"/>
  <c r="K156" i="47" s="1"/>
  <c r="M156" i="47" s="1"/>
  <c r="I157" i="47"/>
  <c r="K157" i="47" s="1"/>
  <c r="M157" i="47" s="1"/>
  <c r="G163" i="47"/>
  <c r="I164" i="47"/>
  <c r="K164" i="47" s="1"/>
  <c r="M164" i="47" s="1"/>
  <c r="O164" i="47" s="1"/>
  <c r="G202" i="47"/>
  <c r="I202" i="47" s="1"/>
  <c r="K202" i="47" s="1"/>
  <c r="M202" i="47" s="1"/>
  <c r="I203" i="47"/>
  <c r="K203" i="47" s="1"/>
  <c r="M203" i="47" s="1"/>
  <c r="G122" i="47"/>
  <c r="I122" i="47" s="1"/>
  <c r="K122" i="47" s="1"/>
  <c r="M122" i="47" s="1"/>
  <c r="I123" i="47"/>
  <c r="K123" i="47" s="1"/>
  <c r="M123" i="47" s="1"/>
  <c r="G93" i="47"/>
  <c r="I93" i="47" s="1"/>
  <c r="K93" i="47" s="1"/>
  <c r="M93" i="47" s="1"/>
  <c r="I94" i="47"/>
  <c r="K94" i="47" s="1"/>
  <c r="M94" i="47" s="1"/>
  <c r="G214" i="47"/>
  <c r="I214" i="47" s="1"/>
  <c r="K214" i="47" s="1"/>
  <c r="M214" i="47" s="1"/>
  <c r="G228" i="47"/>
  <c r="I228" i="47" s="1"/>
  <c r="K228" i="47" s="1"/>
  <c r="M228" i="47" s="1"/>
  <c r="G34" i="47"/>
  <c r="I34" i="47" s="1"/>
  <c r="K34" i="47" s="1"/>
  <c r="M34" i="47" s="1"/>
  <c r="O34" i="47" s="1"/>
  <c r="Q34" i="47" s="1"/>
  <c r="G191" i="47"/>
  <c r="I191" i="47" s="1"/>
  <c r="K191" i="47" s="1"/>
  <c r="M191" i="47" s="1"/>
  <c r="G196" i="47"/>
  <c r="I196" i="47" s="1"/>
  <c r="K196" i="47" s="1"/>
  <c r="M196" i="47" s="1"/>
  <c r="G174" i="47"/>
  <c r="I174" i="47" s="1"/>
  <c r="K174" i="47" s="1"/>
  <c r="M174" i="47" s="1"/>
  <c r="G169" i="47"/>
  <c r="I169" i="47" s="1"/>
  <c r="K169" i="47" s="1"/>
  <c r="M169" i="47" s="1"/>
  <c r="G142" i="47"/>
  <c r="G126" i="47"/>
  <c r="I126" i="47" s="1"/>
  <c r="K126" i="47" s="1"/>
  <c r="M126" i="47" s="1"/>
  <c r="G118" i="47"/>
  <c r="I118" i="47" s="1"/>
  <c r="M118" i="47" s="1"/>
  <c r="G185" i="47"/>
  <c r="I185" i="47" s="1"/>
  <c r="K185" i="47" s="1"/>
  <c r="M185" i="47" s="1"/>
  <c r="G60" i="47"/>
  <c r="G205" i="47"/>
  <c r="I205" i="47" s="1"/>
  <c r="K205" i="47" s="1"/>
  <c r="M205" i="47" s="1"/>
  <c r="G102" i="47"/>
  <c r="G20" i="47"/>
  <c r="G27" i="47"/>
  <c r="I27" i="47" s="1"/>
  <c r="K27" i="47" s="1"/>
  <c r="M27" i="47" s="1"/>
  <c r="O27" i="47" s="1"/>
  <c r="Q27" i="47" s="1"/>
  <c r="G77" i="47"/>
  <c r="I77" i="47" s="1"/>
  <c r="K77" i="47" s="1"/>
  <c r="M77" i="47" s="1"/>
  <c r="O77" i="47" s="1"/>
  <c r="Q77" i="47" s="1"/>
  <c r="K74" i="47" l="1"/>
  <c r="M74" i="47" s="1"/>
  <c r="O74" i="47" s="1"/>
  <c r="Q74" i="47" s="1"/>
  <c r="I223" i="47"/>
  <c r="K224" i="47"/>
  <c r="I220" i="47"/>
  <c r="I219" i="47" s="1"/>
  <c r="K221" i="47"/>
  <c r="G125" i="47"/>
  <c r="I125" i="47" s="1"/>
  <c r="K125" i="47" s="1"/>
  <c r="M125" i="47" s="1"/>
  <c r="G110" i="47"/>
  <c r="G155" i="47"/>
  <c r="I155" i="47" s="1"/>
  <c r="K155" i="47" s="1"/>
  <c r="M155" i="47" s="1"/>
  <c r="O155" i="47" s="1"/>
  <c r="I20" i="47"/>
  <c r="K20" i="47" s="1"/>
  <c r="M20" i="47" s="1"/>
  <c r="O20" i="47" s="1"/>
  <c r="Q20" i="47" s="1"/>
  <c r="G19" i="47"/>
  <c r="G92" i="47"/>
  <c r="I102" i="47"/>
  <c r="K102" i="47" s="1"/>
  <c r="M102" i="47" s="1"/>
  <c r="G109" i="47"/>
  <c r="I109" i="47" s="1"/>
  <c r="K109" i="47" s="1"/>
  <c r="M109" i="47" s="1"/>
  <c r="I110" i="47"/>
  <c r="K110" i="47" s="1"/>
  <c r="M110" i="47" s="1"/>
  <c r="G162" i="47"/>
  <c r="I162" i="47" s="1"/>
  <c r="K162" i="47" s="1"/>
  <c r="M162" i="47" s="1"/>
  <c r="O162" i="47" s="1"/>
  <c r="I163" i="47"/>
  <c r="K163" i="47" s="1"/>
  <c r="M163" i="47" s="1"/>
  <c r="O163" i="47" s="1"/>
  <c r="G150" i="47"/>
  <c r="I150" i="47" s="1"/>
  <c r="K150" i="47" s="1"/>
  <c r="M150" i="47" s="1"/>
  <c r="O150" i="47" s="1"/>
  <c r="I151" i="47"/>
  <c r="K151" i="47" s="1"/>
  <c r="M151" i="47" s="1"/>
  <c r="O151" i="47" s="1"/>
  <c r="I69" i="47"/>
  <c r="K69" i="47" s="1"/>
  <c r="M69" i="47" s="1"/>
  <c r="O69" i="47" s="1"/>
  <c r="Q69" i="47" s="1"/>
  <c r="I73" i="47"/>
  <c r="K73" i="47" s="1"/>
  <c r="M73" i="47" s="1"/>
  <c r="O73" i="47" s="1"/>
  <c r="Q73" i="47" s="1"/>
  <c r="G141" i="47"/>
  <c r="I141" i="47" s="1"/>
  <c r="K141" i="47" s="1"/>
  <c r="M141" i="47" s="1"/>
  <c r="I142" i="47"/>
  <c r="K142" i="47" s="1"/>
  <c r="M142" i="47" s="1"/>
  <c r="G56" i="47"/>
  <c r="I60" i="47"/>
  <c r="K60" i="47" s="1"/>
  <c r="M60" i="47" s="1"/>
  <c r="O60" i="47" s="1"/>
  <c r="Q60" i="47" s="1"/>
  <c r="G227" i="47"/>
  <c r="I227" i="47" s="1"/>
  <c r="K227" i="47" s="1"/>
  <c r="M227" i="47" s="1"/>
  <c r="G213" i="47"/>
  <c r="I213" i="47" s="1"/>
  <c r="K213" i="47" s="1"/>
  <c r="M213" i="47" s="1"/>
  <c r="G117" i="47"/>
  <c r="I117" i="47" s="1"/>
  <c r="M117" i="47" s="1"/>
  <c r="G168" i="47"/>
  <c r="I168" i="47" s="1"/>
  <c r="K168" i="47" s="1"/>
  <c r="M168" i="47" s="1"/>
  <c r="G76" i="47"/>
  <c r="G181" i="47"/>
  <c r="I181" i="47" s="1"/>
  <c r="K181" i="47" s="1"/>
  <c r="M181" i="47" s="1"/>
  <c r="I85" i="27"/>
  <c r="G86" i="27"/>
  <c r="G85" i="27" s="1"/>
  <c r="K220" i="47" l="1"/>
  <c r="M221" i="47"/>
  <c r="M224" i="47"/>
  <c r="M223" i="47" s="1"/>
  <c r="O223" i="47" s="1"/>
  <c r="K223" i="47"/>
  <c r="G91" i="47"/>
  <c r="I91" i="47" s="1"/>
  <c r="K91" i="47" s="1"/>
  <c r="M91" i="47" s="1"/>
  <c r="I92" i="47"/>
  <c r="K92" i="47" s="1"/>
  <c r="M92" i="47" s="1"/>
  <c r="G13" i="47"/>
  <c r="I13" i="47" s="1"/>
  <c r="K13" i="47" s="1"/>
  <c r="M13" i="47" s="1"/>
  <c r="O13" i="47" s="1"/>
  <c r="Q13" i="47" s="1"/>
  <c r="I19" i="47"/>
  <c r="K19" i="47" s="1"/>
  <c r="M19" i="47" s="1"/>
  <c r="O19" i="47" s="1"/>
  <c r="Q19" i="47" s="1"/>
  <c r="G68" i="47"/>
  <c r="I68" i="47" s="1"/>
  <c r="K68" i="47" s="1"/>
  <c r="M68" i="47" s="1"/>
  <c r="O68" i="47" s="1"/>
  <c r="Q68" i="47" s="1"/>
  <c r="I76" i="47"/>
  <c r="K76" i="47" s="1"/>
  <c r="M76" i="47" s="1"/>
  <c r="O76" i="47" s="1"/>
  <c r="Q76" i="47" s="1"/>
  <c r="G154" i="47"/>
  <c r="G55" i="47"/>
  <c r="I56" i="47"/>
  <c r="K56" i="47" s="1"/>
  <c r="M56" i="47" s="1"/>
  <c r="O56" i="47" s="1"/>
  <c r="Q56" i="47" s="1"/>
  <c r="G167" i="47"/>
  <c r="I167" i="47" s="1"/>
  <c r="K167" i="47" s="1"/>
  <c r="M167" i="47" s="1"/>
  <c r="O167" i="47" s="1"/>
  <c r="G226" i="47"/>
  <c r="I226" i="47" s="1"/>
  <c r="K226" i="47" s="1"/>
  <c r="M226" i="47" s="1"/>
  <c r="G164" i="27"/>
  <c r="G165" i="27"/>
  <c r="G163" i="27"/>
  <c r="J162" i="27"/>
  <c r="J140" i="27"/>
  <c r="G142" i="27"/>
  <c r="I87" i="27"/>
  <c r="G89" i="27"/>
  <c r="I21" i="27"/>
  <c r="G23" i="27"/>
  <c r="G22" i="27"/>
  <c r="G21" i="27" s="1"/>
  <c r="M220" i="47" l="1"/>
  <c r="O221" i="47"/>
  <c r="K219" i="47"/>
  <c r="G149" i="47"/>
  <c r="I149" i="47" s="1"/>
  <c r="K149" i="47" s="1"/>
  <c r="M149" i="47" s="1"/>
  <c r="O149" i="47" s="1"/>
  <c r="I154" i="47"/>
  <c r="K154" i="47" s="1"/>
  <c r="M154" i="47" s="1"/>
  <c r="O154" i="47" s="1"/>
  <c r="G54" i="47"/>
  <c r="I55" i="47"/>
  <c r="K55" i="47" s="1"/>
  <c r="M55" i="47" s="1"/>
  <c r="O55" i="47" s="1"/>
  <c r="Q55" i="47" s="1"/>
  <c r="G166" i="47"/>
  <c r="I166" i="47" s="1"/>
  <c r="K166" i="47" s="1"/>
  <c r="M166" i="47" s="1"/>
  <c r="O166" i="47" s="1"/>
  <c r="G162" i="27"/>
  <c r="J126" i="27"/>
  <c r="G128" i="27"/>
  <c r="G127" i="27"/>
  <c r="M219" i="47" l="1"/>
  <c r="O219" i="47" s="1"/>
  <c r="O220" i="47"/>
  <c r="I54" i="47"/>
  <c r="K54" i="47" s="1"/>
  <c r="M54" i="47" s="1"/>
  <c r="O54" i="47" s="1"/>
  <c r="Q54" i="47" s="1"/>
  <c r="G12" i="47"/>
  <c r="I12" i="47" s="1"/>
  <c r="K12" i="47" s="1"/>
  <c r="M12" i="47" s="1"/>
  <c r="O12" i="47" s="1"/>
  <c r="Q12" i="47" s="1"/>
  <c r="I75" i="27"/>
  <c r="G76" i="27"/>
  <c r="G11" i="47" l="1"/>
  <c r="I11" i="47" s="1"/>
  <c r="K11" i="47" s="1"/>
  <c r="R74" i="24"/>
  <c r="S74" i="24"/>
  <c r="G74" i="24"/>
  <c r="J139" i="23" l="1"/>
  <c r="K139" i="23"/>
  <c r="I140" i="23"/>
  <c r="I139" i="23" s="1"/>
  <c r="J83" i="23"/>
  <c r="K83" i="23"/>
  <c r="I110" i="23"/>
  <c r="I109" i="23" s="1"/>
  <c r="H61" i="23"/>
  <c r="J61" i="23"/>
  <c r="K61" i="23"/>
  <c r="I62" i="23"/>
  <c r="R104" i="24"/>
  <c r="R103" i="24" s="1"/>
  <c r="R102" i="24" s="1"/>
  <c r="R101" i="24" s="1"/>
  <c r="R12" i="24" s="1"/>
  <c r="S104" i="24"/>
  <c r="S103" i="24" s="1"/>
  <c r="S102" i="24" s="1"/>
  <c r="S101" i="24" s="1"/>
  <c r="S12" i="24" s="1"/>
  <c r="R172" i="24"/>
  <c r="S172" i="24"/>
  <c r="R186" i="24"/>
  <c r="S186" i="24"/>
  <c r="G186" i="24"/>
  <c r="I186" i="24" s="1"/>
  <c r="K186" i="24" s="1"/>
  <c r="M186" i="24" s="1"/>
  <c r="O186" i="24" s="1"/>
  <c r="Q186" i="24" s="1"/>
  <c r="G188" i="24"/>
  <c r="I188" i="24" s="1"/>
  <c r="K188" i="24" s="1"/>
  <c r="M188" i="24" s="1"/>
  <c r="O188" i="24" s="1"/>
  <c r="Q188" i="24" s="1"/>
  <c r="R134" i="24"/>
  <c r="R133" i="24" s="1"/>
  <c r="R132" i="24" s="1"/>
  <c r="R131" i="24" s="1"/>
  <c r="S134" i="24"/>
  <c r="S133" i="24" s="1"/>
  <c r="S132" i="24" s="1"/>
  <c r="S131" i="24" s="1"/>
  <c r="G134" i="24"/>
  <c r="G133" i="24" l="1"/>
  <c r="I134" i="24"/>
  <c r="K134" i="24" s="1"/>
  <c r="M134" i="24" s="1"/>
  <c r="O134" i="24" s="1"/>
  <c r="Q134" i="24" s="1"/>
  <c r="G185" i="24"/>
  <c r="I185" i="24" s="1"/>
  <c r="K185" i="24" s="1"/>
  <c r="M185" i="24" s="1"/>
  <c r="O185" i="24" s="1"/>
  <c r="Q185" i="24" s="1"/>
  <c r="G132" i="24" l="1"/>
  <c r="I133" i="24"/>
  <c r="K133" i="24" s="1"/>
  <c r="M133" i="24" s="1"/>
  <c r="O133" i="24" s="1"/>
  <c r="Q133" i="24" s="1"/>
  <c r="G131" i="24" l="1"/>
  <c r="I132" i="24"/>
  <c r="K132" i="24" s="1"/>
  <c r="M132" i="24" s="1"/>
  <c r="O132" i="24" s="1"/>
  <c r="Q132" i="24" s="1"/>
  <c r="H130" i="23"/>
  <c r="J130" i="23"/>
  <c r="J129" i="23" s="1"/>
  <c r="J128" i="23" s="1"/>
  <c r="J127" i="23" s="1"/>
  <c r="K130" i="23"/>
  <c r="K129" i="23" s="1"/>
  <c r="K128" i="23" s="1"/>
  <c r="K127" i="23" s="1"/>
  <c r="I17" i="23"/>
  <c r="H16" i="23"/>
  <c r="I16" i="23"/>
  <c r="J16" i="23"/>
  <c r="K16" i="23"/>
  <c r="G16" i="23"/>
  <c r="I99" i="23"/>
  <c r="R221" i="47"/>
  <c r="S221" i="47"/>
  <c r="I131" i="24" l="1"/>
  <c r="K131" i="24" s="1"/>
  <c r="M131" i="24" s="1"/>
  <c r="O131" i="24" s="1"/>
  <c r="Q131" i="24" s="1"/>
  <c r="H129" i="23"/>
  <c r="H128" i="23" s="1"/>
  <c r="H127" i="23" s="1"/>
  <c r="R151" i="47"/>
  <c r="S151" i="47"/>
  <c r="F27" i="48" l="1"/>
  <c r="F25" i="48"/>
  <c r="F23" i="48"/>
  <c r="F19" i="48"/>
  <c r="F17" i="48"/>
  <c r="F15" i="48"/>
  <c r="F12" i="48"/>
  <c r="F29" i="48" l="1"/>
  <c r="S229" i="47"/>
  <c r="R229" i="47"/>
  <c r="S228" i="47"/>
  <c r="S227" i="47" s="1"/>
  <c r="S226" i="47" s="1"/>
  <c r="R228" i="47"/>
  <c r="R227" i="47" s="1"/>
  <c r="R226" i="47" s="1"/>
  <c r="S224" i="47"/>
  <c r="S220" i="47" s="1"/>
  <c r="S219" i="47" s="1"/>
  <c r="R224" i="47"/>
  <c r="R220" i="47" s="1"/>
  <c r="R219" i="47" s="1"/>
  <c r="S215" i="47"/>
  <c r="R215" i="47"/>
  <c r="R214" i="47" s="1"/>
  <c r="R213" i="47" s="1"/>
  <c r="S214" i="47"/>
  <c r="S213" i="47" s="1"/>
  <c r="S210" i="47"/>
  <c r="R210" i="47"/>
  <c r="S208" i="47"/>
  <c r="R208" i="47"/>
  <c r="S206" i="47"/>
  <c r="S205" i="47" s="1"/>
  <c r="R206" i="47"/>
  <c r="S203" i="47"/>
  <c r="R203" i="47"/>
  <c r="R202" i="47" s="1"/>
  <c r="S202" i="47"/>
  <c r="S199" i="47"/>
  <c r="R199" i="47"/>
  <c r="S197" i="47"/>
  <c r="S196" i="47" s="1"/>
  <c r="R197" i="47"/>
  <c r="R196" i="47" s="1"/>
  <c r="S194" i="47"/>
  <c r="R194" i="47"/>
  <c r="S192" i="47"/>
  <c r="R192" i="47"/>
  <c r="R191" i="47" s="1"/>
  <c r="S189" i="47"/>
  <c r="R189" i="47"/>
  <c r="S187" i="47"/>
  <c r="R187" i="47"/>
  <c r="R186" i="47" s="1"/>
  <c r="S186" i="47"/>
  <c r="S182" i="47"/>
  <c r="R182" i="47"/>
  <c r="S179" i="47"/>
  <c r="R179" i="47"/>
  <c r="S177" i="47"/>
  <c r="R177" i="47"/>
  <c r="S175" i="47"/>
  <c r="S174" i="47" s="1"/>
  <c r="R175" i="47"/>
  <c r="R174" i="47" s="1"/>
  <c r="S172" i="47"/>
  <c r="R172" i="47"/>
  <c r="S170" i="47"/>
  <c r="S169" i="47" s="1"/>
  <c r="R170" i="47"/>
  <c r="R169" i="47" s="1"/>
  <c r="S164" i="47"/>
  <c r="S163" i="47" s="1"/>
  <c r="S162" i="47" s="1"/>
  <c r="R164" i="47"/>
  <c r="R163" i="47" s="1"/>
  <c r="R162" i="47" s="1"/>
  <c r="S160" i="47"/>
  <c r="S159" i="47" s="1"/>
  <c r="R160" i="47"/>
  <c r="R159" i="47" s="1"/>
  <c r="S157" i="47"/>
  <c r="R157" i="47"/>
  <c r="S156" i="47"/>
  <c r="R156" i="47"/>
  <c r="S146" i="47"/>
  <c r="R146" i="47"/>
  <c r="S143" i="47"/>
  <c r="R143" i="47"/>
  <c r="S139" i="47"/>
  <c r="S138" i="47" s="1"/>
  <c r="R139" i="47"/>
  <c r="R138" i="47" s="1"/>
  <c r="S136" i="47"/>
  <c r="R136" i="47"/>
  <c r="R135" i="47" s="1"/>
  <c r="S135" i="47"/>
  <c r="S133" i="47"/>
  <c r="R133" i="47"/>
  <c r="S129" i="47"/>
  <c r="R129" i="47"/>
  <c r="S127" i="47"/>
  <c r="S126" i="47" s="1"/>
  <c r="R127" i="47"/>
  <c r="R126" i="47" s="1"/>
  <c r="S123" i="47"/>
  <c r="R123" i="47"/>
  <c r="R122" i="47" s="1"/>
  <c r="S122" i="47"/>
  <c r="S120" i="47"/>
  <c r="S119" i="47" s="1"/>
  <c r="R120" i="47"/>
  <c r="R119" i="47" s="1"/>
  <c r="S115" i="47"/>
  <c r="R115" i="47"/>
  <c r="S114" i="47"/>
  <c r="R114" i="47"/>
  <c r="S112" i="47"/>
  <c r="S111" i="47" s="1"/>
  <c r="S110" i="47" s="1"/>
  <c r="S109" i="47" s="1"/>
  <c r="R112" i="47"/>
  <c r="R111" i="47" s="1"/>
  <c r="R110" i="47" s="1"/>
  <c r="R109" i="47" s="1"/>
  <c r="S106" i="47"/>
  <c r="R106" i="47"/>
  <c r="S103" i="47"/>
  <c r="R103" i="47"/>
  <c r="S98" i="47"/>
  <c r="R98" i="47"/>
  <c r="R97" i="47" s="1"/>
  <c r="S97" i="47"/>
  <c r="S94" i="47"/>
  <c r="S93" i="47" s="1"/>
  <c r="R94" i="47"/>
  <c r="R93" i="47" s="1"/>
  <c r="S77" i="47"/>
  <c r="S76" i="47" s="1"/>
  <c r="R77" i="47"/>
  <c r="R76" i="47" s="1"/>
  <c r="S74" i="47"/>
  <c r="R74" i="47"/>
  <c r="R73" i="47" s="1"/>
  <c r="R69" i="47" s="1"/>
  <c r="R68" i="47" s="1"/>
  <c r="S73" i="47"/>
  <c r="S69" i="47" s="1"/>
  <c r="S68" i="47" s="1"/>
  <c r="S60" i="47"/>
  <c r="R60" i="47"/>
  <c r="S58" i="47"/>
  <c r="R58" i="47"/>
  <c r="R57" i="47" s="1"/>
  <c r="S57" i="47"/>
  <c r="S42" i="47"/>
  <c r="R42" i="47"/>
  <c r="R41" i="47" s="1"/>
  <c r="S41" i="47"/>
  <c r="S34" i="47"/>
  <c r="R34" i="47"/>
  <c r="S27" i="47"/>
  <c r="R27" i="47"/>
  <c r="S15" i="47"/>
  <c r="R15" i="47"/>
  <c r="S14" i="47"/>
  <c r="R14" i="47"/>
  <c r="S56" i="47" l="1"/>
  <c r="S55" i="47" s="1"/>
  <c r="S54" i="47" s="1"/>
  <c r="R56" i="47"/>
  <c r="R55" i="47" s="1"/>
  <c r="R54" i="47" s="1"/>
  <c r="R142" i="47"/>
  <c r="R141" i="47" s="1"/>
  <c r="S142" i="47"/>
  <c r="S141" i="47" s="1"/>
  <c r="R19" i="47"/>
  <c r="R13" i="47" s="1"/>
  <c r="S102" i="47"/>
  <c r="S92" i="47" s="1"/>
  <c r="S91" i="47" s="1"/>
  <c r="R205" i="47"/>
  <c r="S191" i="47"/>
  <c r="S185" i="47" s="1"/>
  <c r="S181" i="47" s="1"/>
  <c r="S167" i="47" s="1"/>
  <c r="S166" i="47" s="1"/>
  <c r="S168" i="47"/>
  <c r="S125" i="47"/>
  <c r="S118" i="47"/>
  <c r="R118" i="47"/>
  <c r="R102" i="47"/>
  <c r="R92" i="47" s="1"/>
  <c r="R91" i="47" s="1"/>
  <c r="R125" i="47"/>
  <c r="R155" i="47"/>
  <c r="R154" i="47" s="1"/>
  <c r="R149" i="47" s="1"/>
  <c r="S19" i="47"/>
  <c r="S13" i="47" s="1"/>
  <c r="R185" i="47"/>
  <c r="R181" i="47" s="1"/>
  <c r="S155" i="47"/>
  <c r="S154" i="47" s="1"/>
  <c r="S149" i="47" s="1"/>
  <c r="R168" i="47"/>
  <c r="R117" i="47" l="1"/>
  <c r="R12" i="47" s="1"/>
  <c r="S117" i="47"/>
  <c r="S12" i="47" s="1"/>
  <c r="S11" i="47" s="1"/>
  <c r="R167" i="47"/>
  <c r="R166" i="47" s="1"/>
  <c r="H120" i="27"/>
  <c r="J120" i="27"/>
  <c r="I120" i="27"/>
  <c r="R11" i="47" l="1"/>
  <c r="G179" i="24"/>
  <c r="I179" i="24" s="1"/>
  <c r="K179" i="24" s="1"/>
  <c r="M179" i="24" s="1"/>
  <c r="O179" i="24" s="1"/>
  <c r="Q179" i="24" s="1"/>
  <c r="G225" i="24"/>
  <c r="G224" i="24" s="1"/>
  <c r="G177" i="24"/>
  <c r="I177" i="24" s="1"/>
  <c r="K177" i="24" s="1"/>
  <c r="M177" i="24" s="1"/>
  <c r="O177" i="24" s="1"/>
  <c r="Q177" i="24" s="1"/>
  <c r="G122" i="27"/>
  <c r="G121" i="27"/>
  <c r="G174" i="24" l="1"/>
  <c r="J58" i="27"/>
  <c r="N79" i="27" s="1"/>
  <c r="G63" i="27"/>
  <c r="I32" i="27"/>
  <c r="G35" i="27"/>
  <c r="G36" i="27"/>
  <c r="G40" i="27"/>
  <c r="G41" i="27"/>
  <c r="J32" i="27"/>
  <c r="G31" i="27"/>
  <c r="J29" i="27"/>
  <c r="G173" i="24" l="1"/>
  <c r="I173" i="24" s="1"/>
  <c r="K173" i="24" s="1"/>
  <c r="M173" i="24" s="1"/>
  <c r="O173" i="24" s="1"/>
  <c r="Q173" i="24" s="1"/>
  <c r="I174" i="24"/>
  <c r="K174" i="24" s="1"/>
  <c r="M174" i="24" s="1"/>
  <c r="O174" i="24" s="1"/>
  <c r="Q174" i="24" s="1"/>
  <c r="G49" i="27"/>
  <c r="G172" i="24" l="1"/>
  <c r="I172" i="24" s="1"/>
  <c r="K172" i="24" s="1"/>
  <c r="M172" i="24" s="1"/>
  <c r="O172" i="24" s="1"/>
  <c r="Q172" i="24" s="1"/>
  <c r="J116" i="27"/>
  <c r="G119" i="27"/>
  <c r="I131" i="23" l="1"/>
  <c r="I130" i="23" s="1"/>
  <c r="I133" i="23"/>
  <c r="G132" i="23"/>
  <c r="I132" i="23" s="1"/>
  <c r="G130" i="23"/>
  <c r="G129" i="23" l="1"/>
  <c r="I129" i="23"/>
  <c r="I128" i="23" s="1"/>
  <c r="I127" i="23" s="1"/>
  <c r="G183" i="27"/>
  <c r="G184" i="27"/>
  <c r="H182" i="27"/>
  <c r="I182" i="27"/>
  <c r="J182" i="27"/>
  <c r="G182" i="27" l="1"/>
  <c r="I64" i="27"/>
  <c r="J107" i="27" l="1"/>
  <c r="I107" i="27"/>
  <c r="G109" i="27"/>
  <c r="G111" i="27"/>
  <c r="G107" i="27" l="1"/>
  <c r="G56" i="23"/>
  <c r="G55" i="23" s="1"/>
  <c r="G54" i="23" s="1"/>
  <c r="G53" i="23" s="1"/>
  <c r="G129" i="42" l="1"/>
  <c r="G128" i="42" s="1"/>
  <c r="G127" i="42" s="1"/>
  <c r="G223" i="24"/>
  <c r="G222" i="24" s="1"/>
  <c r="G34" i="24"/>
  <c r="I34" i="24" s="1"/>
  <c r="K34" i="24" s="1"/>
  <c r="M34" i="24" s="1"/>
  <c r="O34" i="24" s="1"/>
  <c r="Q34" i="24" s="1"/>
  <c r="G70" i="24"/>
  <c r="I70" i="24" s="1"/>
  <c r="K70" i="24" s="1"/>
  <c r="M70" i="24" s="1"/>
  <c r="O70" i="24" s="1"/>
  <c r="Q70" i="24" s="1"/>
  <c r="H95" i="23"/>
  <c r="H89" i="23" s="1"/>
  <c r="I95" i="23" l="1"/>
  <c r="G33" i="24"/>
  <c r="G73" i="24"/>
  <c r="I33" i="24" l="1"/>
  <c r="K33" i="24" s="1"/>
  <c r="M33" i="24" s="1"/>
  <c r="O33" i="24" s="1"/>
  <c r="Q33" i="24" s="1"/>
  <c r="G27" i="24"/>
  <c r="I27" i="24" s="1"/>
  <c r="K27" i="24" s="1"/>
  <c r="M27" i="24" s="1"/>
  <c r="O27" i="24" s="1"/>
  <c r="Q27" i="24" s="1"/>
  <c r="G72" i="24"/>
  <c r="I102" i="27"/>
  <c r="G106" i="27"/>
  <c r="H129" i="42" l="1"/>
  <c r="H128" i="42" s="1"/>
  <c r="H127" i="42" s="1"/>
  <c r="I130" i="42"/>
  <c r="I129" i="42" s="1"/>
  <c r="I128" i="42" s="1"/>
  <c r="I127" i="42" s="1"/>
  <c r="H56" i="23"/>
  <c r="H55" i="23" s="1"/>
  <c r="H54" i="23" s="1"/>
  <c r="H53" i="23" s="1"/>
  <c r="G137" i="23" l="1"/>
  <c r="G136" i="23" s="1"/>
  <c r="G111" i="23"/>
  <c r="G105" i="23" s="1"/>
  <c r="G220" i="24"/>
  <c r="G219" i="24" s="1"/>
  <c r="G218" i="24" s="1"/>
  <c r="H504" i="2" l="1"/>
  <c r="H459" i="2"/>
  <c r="H413" i="2"/>
  <c r="G384" i="2"/>
  <c r="H346" i="2"/>
  <c r="H148" i="2"/>
  <c r="G65" i="2" l="1"/>
  <c r="G160" i="2"/>
  <c r="I255" i="2"/>
  <c r="H255" i="2"/>
  <c r="G256" i="2"/>
  <c r="G257" i="2"/>
  <c r="G258" i="2"/>
  <c r="G259" i="2"/>
  <c r="G254" i="2"/>
  <c r="H311" i="2"/>
  <c r="V347" i="2"/>
  <c r="V384" i="2"/>
  <c r="I383" i="2"/>
  <c r="H383" i="2"/>
  <c r="N383" i="2"/>
  <c r="G255" i="2" l="1"/>
  <c r="W404" i="2"/>
  <c r="G462" i="2"/>
  <c r="G464" i="2"/>
  <c r="G474" i="2"/>
  <c r="G476" i="2"/>
  <c r="V485" i="2"/>
  <c r="W485" i="2"/>
  <c r="G506" i="2"/>
  <c r="G505" i="2"/>
  <c r="J11" i="27"/>
  <c r="I11" i="27"/>
  <c r="G13" i="27"/>
  <c r="J14" i="27"/>
  <c r="I14" i="27"/>
  <c r="G16" i="27"/>
  <c r="G82" i="27"/>
  <c r="J80" i="27"/>
  <c r="I80" i="27"/>
  <c r="W464" i="2" l="1"/>
  <c r="V464" i="2"/>
  <c r="T464" i="2"/>
  <c r="T462" i="2"/>
  <c r="K459" i="2"/>
  <c r="J346" i="2"/>
  <c r="J341" i="2" s="1"/>
  <c r="U464" i="2" l="1"/>
  <c r="T506" i="2" l="1"/>
  <c r="G110" i="27"/>
  <c r="G113" i="27"/>
  <c r="K299" i="2"/>
  <c r="P299" i="2"/>
  <c r="V160" i="2"/>
  <c r="W160" i="2"/>
  <c r="G112" i="27" s="1"/>
  <c r="T159" i="2"/>
  <c r="T160" i="2"/>
  <c r="I299" i="2"/>
  <c r="H299" i="2"/>
  <c r="V325" i="2"/>
  <c r="V326" i="2"/>
  <c r="V327" i="2"/>
  <c r="L324" i="2"/>
  <c r="L263" i="2" s="1"/>
  <c r="L207" i="2" s="1"/>
  <c r="V420" i="2"/>
  <c r="V421" i="2"/>
  <c r="V422" i="2"/>
  <c r="V423" i="2"/>
  <c r="V424" i="2"/>
  <c r="V425" i="2"/>
  <c r="V426" i="2"/>
  <c r="V427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60" i="2"/>
  <c r="V461" i="2"/>
  <c r="V462" i="2"/>
  <c r="U462" i="2" s="1"/>
  <c r="V463" i="2"/>
  <c r="L459" i="2"/>
  <c r="L418" i="2" s="1"/>
  <c r="L417" i="2" s="1"/>
  <c r="J459" i="2"/>
  <c r="K483" i="2"/>
  <c r="L483" i="2"/>
  <c r="L469" i="2" s="1"/>
  <c r="L468" i="2" s="1"/>
  <c r="J11" i="2"/>
  <c r="K11" i="2"/>
  <c r="J15" i="2"/>
  <c r="K15" i="2"/>
  <c r="J17" i="2"/>
  <c r="K17" i="2"/>
  <c r="J19" i="2"/>
  <c r="K19" i="2"/>
  <c r="J27" i="2"/>
  <c r="K27" i="2"/>
  <c r="J29" i="2"/>
  <c r="K29" i="2"/>
  <c r="J43" i="2"/>
  <c r="K43" i="2"/>
  <c r="J61" i="2"/>
  <c r="J57" i="2" s="1"/>
  <c r="K61" i="2"/>
  <c r="K57" i="2" s="1"/>
  <c r="J67" i="2"/>
  <c r="K67" i="2"/>
  <c r="J70" i="2"/>
  <c r="K70" i="2"/>
  <c r="U160" i="2" l="1"/>
  <c r="G299" i="2"/>
  <c r="J8" i="2"/>
  <c r="L570" i="2"/>
  <c r="K8" i="2"/>
  <c r="K42" i="2"/>
  <c r="J42" i="2"/>
  <c r="K346" i="2" l="1"/>
  <c r="M346" i="2"/>
  <c r="N346" i="2"/>
  <c r="O346" i="2"/>
  <c r="P346" i="2"/>
  <c r="P341" i="2" s="1"/>
  <c r="Q346" i="2"/>
  <c r="R346" i="2"/>
  <c r="S346" i="2"/>
  <c r="G43" i="27" l="1"/>
  <c r="H14" i="27" l="1"/>
  <c r="G15" i="27"/>
  <c r="G14" i="27" s="1"/>
  <c r="P57" i="2"/>
  <c r="T65" i="2"/>
  <c r="G129" i="24"/>
  <c r="G7" i="34"/>
  <c r="G6" i="34" s="1"/>
  <c r="G80" i="27"/>
  <c r="G81" i="27"/>
  <c r="G123" i="27"/>
  <c r="G120" i="27" s="1"/>
  <c r="T125" i="2"/>
  <c r="T126" i="2"/>
  <c r="T127" i="2"/>
  <c r="W125" i="2"/>
  <c r="W126" i="2"/>
  <c r="V126" i="2"/>
  <c r="I122" i="2"/>
  <c r="J122" i="2"/>
  <c r="J120" i="2" s="1"/>
  <c r="K122" i="2"/>
  <c r="M122" i="2"/>
  <c r="N122" i="2"/>
  <c r="O122" i="2"/>
  <c r="H122" i="2"/>
  <c r="V125" i="2"/>
  <c r="U125" i="2" s="1"/>
  <c r="G125" i="2"/>
  <c r="G126" i="2"/>
  <c r="G27" i="37"/>
  <c r="W394" i="2"/>
  <c r="W395" i="2"/>
  <c r="W396" i="2"/>
  <c r="W397" i="2"/>
  <c r="W398" i="2"/>
  <c r="W399" i="2"/>
  <c r="W400" i="2"/>
  <c r="W401" i="2"/>
  <c r="W402" i="2"/>
  <c r="W403" i="2"/>
  <c r="W385" i="2"/>
  <c r="W386" i="2"/>
  <c r="W387" i="2"/>
  <c r="W388" i="2"/>
  <c r="W389" i="2"/>
  <c r="W390" i="2"/>
  <c r="W391" i="2"/>
  <c r="W392" i="2"/>
  <c r="W393" i="2"/>
  <c r="W382" i="2"/>
  <c r="W384" i="2"/>
  <c r="U384" i="2" s="1"/>
  <c r="G25" i="34"/>
  <c r="S570" i="2"/>
  <c r="C7" i="46"/>
  <c r="C6" i="46" s="1"/>
  <c r="I13" i="46"/>
  <c r="H13" i="46"/>
  <c r="F13" i="46"/>
  <c r="E13" i="46"/>
  <c r="G12" i="46"/>
  <c r="D12" i="46"/>
  <c r="G11" i="46"/>
  <c r="D11" i="46"/>
  <c r="G10" i="46"/>
  <c r="D10" i="46"/>
  <c r="G9" i="46"/>
  <c r="G13" i="46" s="1"/>
  <c r="D9" i="46"/>
  <c r="D13" i="46" s="1"/>
  <c r="C7" i="45"/>
  <c r="C6" i="45" s="1"/>
  <c r="I31" i="45"/>
  <c r="H31" i="45"/>
  <c r="F31" i="45"/>
  <c r="E31" i="45"/>
  <c r="G29" i="45"/>
  <c r="D29" i="45"/>
  <c r="D28" i="45"/>
  <c r="G27" i="45"/>
  <c r="D27" i="45"/>
  <c r="G26" i="45"/>
  <c r="D26" i="45"/>
  <c r="G25" i="45"/>
  <c r="D25" i="45"/>
  <c r="G24" i="45"/>
  <c r="D24" i="45"/>
  <c r="G23" i="45"/>
  <c r="D23" i="45"/>
  <c r="G22" i="45"/>
  <c r="D22" i="45"/>
  <c r="G21" i="45"/>
  <c r="D21" i="45"/>
  <c r="G20" i="45"/>
  <c r="D20" i="45"/>
  <c r="G19" i="45"/>
  <c r="D19" i="45"/>
  <c r="G18" i="45"/>
  <c r="D18" i="45"/>
  <c r="G17" i="45"/>
  <c r="D17" i="45"/>
  <c r="G16" i="45"/>
  <c r="D16" i="45"/>
  <c r="G15" i="45"/>
  <c r="D15" i="45"/>
  <c r="G14" i="45"/>
  <c r="D14" i="45"/>
  <c r="G13" i="45"/>
  <c r="D13" i="45"/>
  <c r="G12" i="45"/>
  <c r="D12" i="45"/>
  <c r="G11" i="45"/>
  <c r="D11" i="45"/>
  <c r="G10" i="45"/>
  <c r="D10" i="45"/>
  <c r="G9" i="45"/>
  <c r="D9" i="45"/>
  <c r="G128" i="24" l="1"/>
  <c r="I129" i="24"/>
  <c r="K129" i="24" s="1"/>
  <c r="M129" i="24" s="1"/>
  <c r="O129" i="24" s="1"/>
  <c r="Q129" i="24" s="1"/>
  <c r="U126" i="2"/>
  <c r="G31" i="45"/>
  <c r="D31" i="45"/>
  <c r="R129" i="24" l="1"/>
  <c r="S129" i="24" s="1"/>
  <c r="G127" i="24"/>
  <c r="I128" i="24"/>
  <c r="K128" i="24" s="1"/>
  <c r="M128" i="24" s="1"/>
  <c r="O128" i="24" s="1"/>
  <c r="Q128" i="24" s="1"/>
  <c r="N566" i="2"/>
  <c r="N568" i="2"/>
  <c r="N570" i="2" s="1"/>
  <c r="N413" i="2"/>
  <c r="S383" i="2"/>
  <c r="N381" i="2"/>
  <c r="G383" i="2"/>
  <c r="G395" i="2"/>
  <c r="V382" i="2"/>
  <c r="V385" i="2"/>
  <c r="V386" i="2"/>
  <c r="V387" i="2"/>
  <c r="V388" i="2"/>
  <c r="V389" i="2"/>
  <c r="V390" i="2"/>
  <c r="V391" i="2"/>
  <c r="V392" i="2"/>
  <c r="V393" i="2"/>
  <c r="V394" i="2"/>
  <c r="K136" i="2"/>
  <c r="G21" i="37"/>
  <c r="G25" i="37"/>
  <c r="G23" i="37"/>
  <c r="G17" i="37"/>
  <c r="G19" i="37"/>
  <c r="J155" i="2"/>
  <c r="V65" i="2"/>
  <c r="W65" i="2"/>
  <c r="V506" i="2"/>
  <c r="W506" i="2"/>
  <c r="J504" i="2"/>
  <c r="J209" i="2"/>
  <c r="J566" i="2"/>
  <c r="K566" i="2"/>
  <c r="M566" i="2"/>
  <c r="I566" i="2"/>
  <c r="J547" i="2"/>
  <c r="K547" i="2"/>
  <c r="M547" i="2"/>
  <c r="O547" i="2"/>
  <c r="P547" i="2"/>
  <c r="J479" i="2"/>
  <c r="J470" i="2"/>
  <c r="J409" i="2"/>
  <c r="K409" i="2"/>
  <c r="M409" i="2"/>
  <c r="O409" i="2"/>
  <c r="P409" i="2"/>
  <c r="Q409" i="2"/>
  <c r="I409" i="2"/>
  <c r="G8" i="32"/>
  <c r="G10" i="32"/>
  <c r="G11" i="32"/>
  <c r="G12" i="32"/>
  <c r="G13" i="32"/>
  <c r="G14" i="32"/>
  <c r="G15" i="32"/>
  <c r="G16" i="32"/>
  <c r="G17" i="32"/>
  <c r="G18" i="32"/>
  <c r="G20" i="32"/>
  <c r="G21" i="32"/>
  <c r="G24" i="32"/>
  <c r="G25" i="32"/>
  <c r="G28" i="32"/>
  <c r="G29" i="32"/>
  <c r="G30" i="32"/>
  <c r="G31" i="32"/>
  <c r="G32" i="32"/>
  <c r="G33" i="32"/>
  <c r="G36" i="32"/>
  <c r="I19" i="32"/>
  <c r="I9" i="32"/>
  <c r="R128" i="24" l="1"/>
  <c r="S128" i="24" s="1"/>
  <c r="I127" i="24"/>
  <c r="K127" i="24" s="1"/>
  <c r="I6" i="32"/>
  <c r="I37" i="32" s="1"/>
  <c r="U506" i="2"/>
  <c r="V383" i="2"/>
  <c r="S381" i="2"/>
  <c r="W383" i="2"/>
  <c r="U65" i="2"/>
  <c r="V339" i="2"/>
  <c r="W339" i="2"/>
  <c r="T339" i="2"/>
  <c r="J281" i="2"/>
  <c r="K281" i="2"/>
  <c r="M281" i="2"/>
  <c r="O281" i="2"/>
  <c r="P281" i="2"/>
  <c r="Q281" i="2"/>
  <c r="R281" i="2"/>
  <c r="I281" i="2"/>
  <c r="J264" i="2"/>
  <c r="I285" i="2"/>
  <c r="J285" i="2"/>
  <c r="K285" i="2"/>
  <c r="M285" i="2"/>
  <c r="O285" i="2"/>
  <c r="P285" i="2"/>
  <c r="Q285" i="2"/>
  <c r="R285" i="2"/>
  <c r="H285" i="2"/>
  <c r="V10" i="2"/>
  <c r="W10" i="2"/>
  <c r="V12" i="2"/>
  <c r="W12" i="2"/>
  <c r="V13" i="2"/>
  <c r="W13" i="2"/>
  <c r="V14" i="2"/>
  <c r="W14" i="2"/>
  <c r="V16" i="2"/>
  <c r="W16" i="2"/>
  <c r="V18" i="2"/>
  <c r="W18" i="2"/>
  <c r="V20" i="2"/>
  <c r="W20" i="2"/>
  <c r="V21" i="2"/>
  <c r="W21" i="2"/>
  <c r="V22" i="2"/>
  <c r="W22" i="2"/>
  <c r="V24" i="2"/>
  <c r="W24" i="2"/>
  <c r="V25" i="2"/>
  <c r="W25" i="2"/>
  <c r="V26" i="2"/>
  <c r="W26" i="2"/>
  <c r="V28" i="2"/>
  <c r="W28" i="2"/>
  <c r="V30" i="2"/>
  <c r="W30" i="2"/>
  <c r="V31" i="2"/>
  <c r="W31" i="2"/>
  <c r="V32" i="2"/>
  <c r="W32" i="2"/>
  <c r="V33" i="2"/>
  <c r="W33" i="2"/>
  <c r="V34" i="2"/>
  <c r="W34" i="2"/>
  <c r="V35" i="2"/>
  <c r="W35" i="2"/>
  <c r="V36" i="2"/>
  <c r="W36" i="2"/>
  <c r="V37" i="2"/>
  <c r="W37" i="2"/>
  <c r="V38" i="2"/>
  <c r="W38" i="2"/>
  <c r="V39" i="2"/>
  <c r="W39" i="2"/>
  <c r="V40" i="2"/>
  <c r="W40" i="2"/>
  <c r="V41" i="2"/>
  <c r="W41" i="2"/>
  <c r="V44" i="2"/>
  <c r="W44" i="2"/>
  <c r="V45" i="2"/>
  <c r="W45" i="2"/>
  <c r="V46" i="2"/>
  <c r="W46" i="2"/>
  <c r="V47" i="2"/>
  <c r="W47" i="2"/>
  <c r="V48" i="2"/>
  <c r="W48" i="2"/>
  <c r="V49" i="2"/>
  <c r="W49" i="2"/>
  <c r="V50" i="2"/>
  <c r="W50" i="2"/>
  <c r="V51" i="2"/>
  <c r="W51" i="2"/>
  <c r="V52" i="2"/>
  <c r="W52" i="2"/>
  <c r="V53" i="2"/>
  <c r="W53" i="2"/>
  <c r="V54" i="2"/>
  <c r="W54" i="2"/>
  <c r="V56" i="2"/>
  <c r="W56" i="2"/>
  <c r="V58" i="2"/>
  <c r="W58" i="2"/>
  <c r="V59" i="2"/>
  <c r="W59" i="2"/>
  <c r="V60" i="2"/>
  <c r="W60" i="2"/>
  <c r="V62" i="2"/>
  <c r="W62" i="2"/>
  <c r="V63" i="2"/>
  <c r="W63" i="2"/>
  <c r="V64" i="2"/>
  <c r="W64" i="2"/>
  <c r="V66" i="2"/>
  <c r="W66" i="2"/>
  <c r="V68" i="2"/>
  <c r="W68" i="2"/>
  <c r="W71" i="2"/>
  <c r="V72" i="2"/>
  <c r="W72" i="2"/>
  <c r="V73" i="2"/>
  <c r="W73" i="2"/>
  <c r="V74" i="2"/>
  <c r="W74" i="2"/>
  <c r="V75" i="2"/>
  <c r="W75" i="2"/>
  <c r="V76" i="2"/>
  <c r="W76" i="2"/>
  <c r="V77" i="2"/>
  <c r="W77" i="2"/>
  <c r="V78" i="2"/>
  <c r="W78" i="2"/>
  <c r="V79" i="2"/>
  <c r="W79" i="2"/>
  <c r="V80" i="2"/>
  <c r="W80" i="2"/>
  <c r="V81" i="2"/>
  <c r="W81" i="2"/>
  <c r="V82" i="2"/>
  <c r="W82" i="2"/>
  <c r="V83" i="2"/>
  <c r="W83" i="2"/>
  <c r="V84" i="2"/>
  <c r="W84" i="2"/>
  <c r="V85" i="2"/>
  <c r="W85" i="2"/>
  <c r="V86" i="2"/>
  <c r="W86" i="2"/>
  <c r="V87" i="2"/>
  <c r="W87" i="2"/>
  <c r="V88" i="2"/>
  <c r="W88" i="2"/>
  <c r="V89" i="2"/>
  <c r="W89" i="2"/>
  <c r="V90" i="2"/>
  <c r="W90" i="2"/>
  <c r="V91" i="2"/>
  <c r="W91" i="2"/>
  <c r="V92" i="2"/>
  <c r="W92" i="2"/>
  <c r="W93" i="2"/>
  <c r="V94" i="2"/>
  <c r="W94" i="2"/>
  <c r="V95" i="2"/>
  <c r="W95" i="2"/>
  <c r="V96" i="2"/>
  <c r="W96" i="2"/>
  <c r="V97" i="2"/>
  <c r="W97" i="2"/>
  <c r="V98" i="2"/>
  <c r="W98" i="2"/>
  <c r="V99" i="2"/>
  <c r="W99" i="2"/>
  <c r="V100" i="2"/>
  <c r="W100" i="2"/>
  <c r="V101" i="2"/>
  <c r="W101" i="2"/>
  <c r="V102" i="2"/>
  <c r="W102" i="2"/>
  <c r="V103" i="2"/>
  <c r="W103" i="2"/>
  <c r="V104" i="2"/>
  <c r="W104" i="2"/>
  <c r="V105" i="2"/>
  <c r="W105" i="2"/>
  <c r="V106" i="2"/>
  <c r="W106" i="2"/>
  <c r="V107" i="2"/>
  <c r="W107" i="2"/>
  <c r="V108" i="2"/>
  <c r="W108" i="2"/>
  <c r="V110" i="2"/>
  <c r="W110" i="2"/>
  <c r="V111" i="2"/>
  <c r="W111" i="2"/>
  <c r="V113" i="2"/>
  <c r="W113" i="2"/>
  <c r="V115" i="2"/>
  <c r="W115" i="2"/>
  <c r="V116" i="2"/>
  <c r="W116" i="2"/>
  <c r="V117" i="2"/>
  <c r="W117" i="2"/>
  <c r="V118" i="2"/>
  <c r="W118" i="2"/>
  <c r="V119" i="2"/>
  <c r="W119" i="2"/>
  <c r="V121" i="2"/>
  <c r="W121" i="2"/>
  <c r="V122" i="2"/>
  <c r="V123" i="2"/>
  <c r="W123" i="2"/>
  <c r="V124" i="2"/>
  <c r="W124" i="2"/>
  <c r="V127" i="2"/>
  <c r="W127" i="2"/>
  <c r="V128" i="2"/>
  <c r="W128" i="2"/>
  <c r="V129" i="2"/>
  <c r="W129" i="2"/>
  <c r="V130" i="2"/>
  <c r="W130" i="2"/>
  <c r="V131" i="2"/>
  <c r="W131" i="2"/>
  <c r="V132" i="2"/>
  <c r="W132" i="2"/>
  <c r="V133" i="2"/>
  <c r="W133" i="2"/>
  <c r="V134" i="2"/>
  <c r="W134" i="2"/>
  <c r="V135" i="2"/>
  <c r="W135" i="2"/>
  <c r="V137" i="2"/>
  <c r="W137" i="2"/>
  <c r="V138" i="2"/>
  <c r="W138" i="2"/>
  <c r="V139" i="2"/>
  <c r="W139" i="2"/>
  <c r="V140" i="2"/>
  <c r="W140" i="2"/>
  <c r="V141" i="2"/>
  <c r="W141" i="2"/>
  <c r="V142" i="2"/>
  <c r="W142" i="2"/>
  <c r="V143" i="2"/>
  <c r="W143" i="2"/>
  <c r="V144" i="2"/>
  <c r="W144" i="2"/>
  <c r="V145" i="2"/>
  <c r="W145" i="2"/>
  <c r="V146" i="2"/>
  <c r="W146" i="2"/>
  <c r="V147" i="2"/>
  <c r="W147" i="2"/>
  <c r="V149" i="2"/>
  <c r="W149" i="2"/>
  <c r="V150" i="2"/>
  <c r="W150" i="2"/>
  <c r="V151" i="2"/>
  <c r="W151" i="2"/>
  <c r="V152" i="2"/>
  <c r="W152" i="2"/>
  <c r="V153" i="2"/>
  <c r="W153" i="2"/>
  <c r="V156" i="2"/>
  <c r="W156" i="2"/>
  <c r="V157" i="2"/>
  <c r="W157" i="2"/>
  <c r="V158" i="2"/>
  <c r="W158" i="2"/>
  <c r="V159" i="2"/>
  <c r="W159" i="2"/>
  <c r="V161" i="2"/>
  <c r="W161" i="2"/>
  <c r="V162" i="2"/>
  <c r="W162" i="2"/>
  <c r="V163" i="2"/>
  <c r="W163" i="2"/>
  <c r="V165" i="2"/>
  <c r="W165" i="2"/>
  <c r="V166" i="2"/>
  <c r="W166" i="2"/>
  <c r="V167" i="2"/>
  <c r="W167" i="2"/>
  <c r="V168" i="2"/>
  <c r="W168" i="2"/>
  <c r="V169" i="2"/>
  <c r="W169" i="2"/>
  <c r="V170" i="2"/>
  <c r="W170" i="2"/>
  <c r="V171" i="2"/>
  <c r="W171" i="2"/>
  <c r="V172" i="2"/>
  <c r="W172" i="2"/>
  <c r="V173" i="2"/>
  <c r="W173" i="2"/>
  <c r="V174" i="2"/>
  <c r="W174" i="2"/>
  <c r="V175" i="2"/>
  <c r="W175" i="2"/>
  <c r="V176" i="2"/>
  <c r="W176" i="2"/>
  <c r="V177" i="2"/>
  <c r="W177" i="2"/>
  <c r="V178" i="2"/>
  <c r="W178" i="2"/>
  <c r="V180" i="2"/>
  <c r="W180" i="2"/>
  <c r="V181" i="2"/>
  <c r="W181" i="2"/>
  <c r="V183" i="2"/>
  <c r="W183" i="2"/>
  <c r="V184" i="2"/>
  <c r="W184" i="2"/>
  <c r="V185" i="2"/>
  <c r="W185" i="2"/>
  <c r="V186" i="2"/>
  <c r="W186" i="2"/>
  <c r="V187" i="2"/>
  <c r="W187" i="2"/>
  <c r="V188" i="2"/>
  <c r="W188" i="2"/>
  <c r="V189" i="2"/>
  <c r="W189" i="2"/>
  <c r="V190" i="2"/>
  <c r="W190" i="2"/>
  <c r="V191" i="2"/>
  <c r="W191" i="2"/>
  <c r="V192" i="2"/>
  <c r="W192" i="2"/>
  <c r="V193" i="2"/>
  <c r="W193" i="2"/>
  <c r="V195" i="2"/>
  <c r="W195" i="2"/>
  <c r="V196" i="2"/>
  <c r="W196" i="2"/>
  <c r="V197" i="2"/>
  <c r="W197" i="2"/>
  <c r="V198" i="2"/>
  <c r="W198" i="2"/>
  <c r="V199" i="2"/>
  <c r="W199" i="2"/>
  <c r="V200" i="2"/>
  <c r="W200" i="2"/>
  <c r="V201" i="2"/>
  <c r="W201" i="2"/>
  <c r="V202" i="2"/>
  <c r="W202" i="2"/>
  <c r="V203" i="2"/>
  <c r="W203" i="2"/>
  <c r="V205" i="2"/>
  <c r="W205" i="2"/>
  <c r="V206" i="2"/>
  <c r="W206" i="2"/>
  <c r="V210" i="2"/>
  <c r="W210" i="2"/>
  <c r="V211" i="2"/>
  <c r="W211" i="2"/>
  <c r="V212" i="2"/>
  <c r="W212" i="2"/>
  <c r="V213" i="2"/>
  <c r="W213" i="2"/>
  <c r="V214" i="2"/>
  <c r="W214" i="2"/>
  <c r="V215" i="2"/>
  <c r="W215" i="2"/>
  <c r="V216" i="2"/>
  <c r="W216" i="2"/>
  <c r="V217" i="2"/>
  <c r="W217" i="2"/>
  <c r="V218" i="2"/>
  <c r="W218" i="2"/>
  <c r="V219" i="2"/>
  <c r="W219" i="2"/>
  <c r="V220" i="2"/>
  <c r="W220" i="2"/>
  <c r="V221" i="2"/>
  <c r="W221" i="2"/>
  <c r="V222" i="2"/>
  <c r="W222" i="2"/>
  <c r="V223" i="2"/>
  <c r="W223" i="2"/>
  <c r="V224" i="2"/>
  <c r="W224" i="2"/>
  <c r="V225" i="2"/>
  <c r="W225" i="2"/>
  <c r="V226" i="2"/>
  <c r="W226" i="2"/>
  <c r="V227" i="2"/>
  <c r="W227" i="2"/>
  <c r="V228" i="2"/>
  <c r="W228" i="2"/>
  <c r="V229" i="2"/>
  <c r="W229" i="2"/>
  <c r="V230" i="2"/>
  <c r="W230" i="2"/>
  <c r="V231" i="2"/>
  <c r="W231" i="2"/>
  <c r="V232" i="2"/>
  <c r="W232" i="2"/>
  <c r="V233" i="2"/>
  <c r="W233" i="2"/>
  <c r="V234" i="2"/>
  <c r="W234" i="2"/>
  <c r="V235" i="2"/>
  <c r="W235" i="2"/>
  <c r="V236" i="2"/>
  <c r="W236" i="2"/>
  <c r="V237" i="2"/>
  <c r="W237" i="2"/>
  <c r="V238" i="2"/>
  <c r="W238" i="2"/>
  <c r="V240" i="2"/>
  <c r="W240" i="2"/>
  <c r="V241" i="2"/>
  <c r="W241" i="2"/>
  <c r="V242" i="2"/>
  <c r="W242" i="2"/>
  <c r="V243" i="2"/>
  <c r="W243" i="2"/>
  <c r="V244" i="2"/>
  <c r="W244" i="2"/>
  <c r="V245" i="2"/>
  <c r="W245" i="2"/>
  <c r="V246" i="2"/>
  <c r="W246" i="2"/>
  <c r="V247" i="2"/>
  <c r="W247" i="2"/>
  <c r="V248" i="2"/>
  <c r="W248" i="2"/>
  <c r="V249" i="2"/>
  <c r="W249" i="2"/>
  <c r="V250" i="2"/>
  <c r="W250" i="2"/>
  <c r="V251" i="2"/>
  <c r="W251" i="2"/>
  <c r="V252" i="2"/>
  <c r="W252" i="2"/>
  <c r="V253" i="2"/>
  <c r="W253" i="2"/>
  <c r="V254" i="2"/>
  <c r="W254" i="2"/>
  <c r="V256" i="2"/>
  <c r="W256" i="2"/>
  <c r="V257" i="2"/>
  <c r="W257" i="2"/>
  <c r="V258" i="2"/>
  <c r="W258" i="2"/>
  <c r="V259" i="2"/>
  <c r="W259" i="2"/>
  <c r="V260" i="2"/>
  <c r="W260" i="2"/>
  <c r="V261" i="2"/>
  <c r="W261" i="2"/>
  <c r="V265" i="2"/>
  <c r="W265" i="2"/>
  <c r="V266" i="2"/>
  <c r="W266" i="2"/>
  <c r="V267" i="2"/>
  <c r="W267" i="2"/>
  <c r="V268" i="2"/>
  <c r="W268" i="2"/>
  <c r="V269" i="2"/>
  <c r="W269" i="2"/>
  <c r="V270" i="2"/>
  <c r="W270" i="2"/>
  <c r="V271" i="2"/>
  <c r="W271" i="2"/>
  <c r="V272" i="2"/>
  <c r="W272" i="2"/>
  <c r="V273" i="2"/>
  <c r="W273" i="2"/>
  <c r="V274" i="2"/>
  <c r="W274" i="2"/>
  <c r="V275" i="2"/>
  <c r="V276" i="2"/>
  <c r="W276" i="2"/>
  <c r="V277" i="2"/>
  <c r="W277" i="2"/>
  <c r="V278" i="2"/>
  <c r="W278" i="2"/>
  <c r="V279" i="2"/>
  <c r="W279" i="2"/>
  <c r="V280" i="2"/>
  <c r="W280" i="2"/>
  <c r="W281" i="2"/>
  <c r="V282" i="2"/>
  <c r="W282" i="2"/>
  <c r="V283" i="2"/>
  <c r="W283" i="2"/>
  <c r="V284" i="2"/>
  <c r="W284" i="2"/>
  <c r="V286" i="2"/>
  <c r="W286" i="2"/>
  <c r="V287" i="2"/>
  <c r="W287" i="2"/>
  <c r="V288" i="2"/>
  <c r="W288" i="2"/>
  <c r="V289" i="2"/>
  <c r="W289" i="2"/>
  <c r="V290" i="2"/>
  <c r="W290" i="2"/>
  <c r="V291" i="2"/>
  <c r="W291" i="2"/>
  <c r="V292" i="2"/>
  <c r="W292" i="2"/>
  <c r="V293" i="2"/>
  <c r="W293" i="2"/>
  <c r="V294" i="2"/>
  <c r="W294" i="2"/>
  <c r="V295" i="2"/>
  <c r="W295" i="2"/>
  <c r="V296" i="2"/>
  <c r="W296" i="2"/>
  <c r="V297" i="2"/>
  <c r="W297" i="2"/>
  <c r="V298" i="2"/>
  <c r="W298" i="2"/>
  <c r="V299" i="2"/>
  <c r="W299" i="2"/>
  <c r="V300" i="2"/>
  <c r="W300" i="2"/>
  <c r="V301" i="2"/>
  <c r="W301" i="2"/>
  <c r="V302" i="2"/>
  <c r="W302" i="2"/>
  <c r="V303" i="2"/>
  <c r="W303" i="2"/>
  <c r="V304" i="2"/>
  <c r="W304" i="2"/>
  <c r="V305" i="2"/>
  <c r="W305" i="2"/>
  <c r="V306" i="2"/>
  <c r="W306" i="2"/>
  <c r="V307" i="2"/>
  <c r="W307" i="2"/>
  <c r="V308" i="2"/>
  <c r="W308" i="2"/>
  <c r="V309" i="2"/>
  <c r="W309" i="2"/>
  <c r="V310" i="2"/>
  <c r="W310" i="2"/>
  <c r="V312" i="2"/>
  <c r="W312" i="2"/>
  <c r="V313" i="2"/>
  <c r="W313" i="2"/>
  <c r="V314" i="2"/>
  <c r="W314" i="2"/>
  <c r="V315" i="2"/>
  <c r="W315" i="2"/>
  <c r="V316" i="2"/>
  <c r="W316" i="2"/>
  <c r="V317" i="2"/>
  <c r="W317" i="2"/>
  <c r="V318" i="2"/>
  <c r="W318" i="2"/>
  <c r="V319" i="2"/>
  <c r="W319" i="2"/>
  <c r="V321" i="2"/>
  <c r="W321" i="2"/>
  <c r="V322" i="2"/>
  <c r="W322" i="2"/>
  <c r="V323" i="2"/>
  <c r="W323" i="2"/>
  <c r="W325" i="2"/>
  <c r="W326" i="2"/>
  <c r="W327" i="2"/>
  <c r="V329" i="2"/>
  <c r="W329" i="2"/>
  <c r="V330" i="2"/>
  <c r="W330" i="2"/>
  <c r="V331" i="2"/>
  <c r="W331" i="2"/>
  <c r="V332" i="2"/>
  <c r="W332" i="2"/>
  <c r="V333" i="2"/>
  <c r="W333" i="2"/>
  <c r="V334" i="2"/>
  <c r="W334" i="2"/>
  <c r="W335" i="2"/>
  <c r="V336" i="2"/>
  <c r="W336" i="2"/>
  <c r="V337" i="2"/>
  <c r="W337" i="2"/>
  <c r="V338" i="2"/>
  <c r="W338" i="2"/>
  <c r="V340" i="2"/>
  <c r="W340" i="2"/>
  <c r="V342" i="2"/>
  <c r="W342" i="2"/>
  <c r="V343" i="2"/>
  <c r="W343" i="2"/>
  <c r="V344" i="2"/>
  <c r="W344" i="2"/>
  <c r="V345" i="2"/>
  <c r="W345" i="2"/>
  <c r="V346" i="2"/>
  <c r="W346" i="2"/>
  <c r="W347" i="2"/>
  <c r="V348" i="2"/>
  <c r="W348" i="2"/>
  <c r="V349" i="2"/>
  <c r="W349" i="2"/>
  <c r="V350" i="2"/>
  <c r="W350" i="2"/>
  <c r="V351" i="2"/>
  <c r="W351" i="2"/>
  <c r="V352" i="2"/>
  <c r="W352" i="2"/>
  <c r="V353" i="2"/>
  <c r="W353" i="2"/>
  <c r="V354" i="2"/>
  <c r="W354" i="2"/>
  <c r="V355" i="2"/>
  <c r="W355" i="2"/>
  <c r="V356" i="2"/>
  <c r="W356" i="2"/>
  <c r="V357" i="2"/>
  <c r="W357" i="2"/>
  <c r="V358" i="2"/>
  <c r="W358" i="2"/>
  <c r="V359" i="2"/>
  <c r="W359" i="2"/>
  <c r="V360" i="2"/>
  <c r="W360" i="2"/>
  <c r="V361" i="2"/>
  <c r="W361" i="2"/>
  <c r="V362" i="2"/>
  <c r="W362" i="2"/>
  <c r="V363" i="2"/>
  <c r="W363" i="2"/>
  <c r="V364" i="2"/>
  <c r="W364" i="2"/>
  <c r="V365" i="2"/>
  <c r="W365" i="2"/>
  <c r="V366" i="2"/>
  <c r="W366" i="2"/>
  <c r="V367" i="2"/>
  <c r="W367" i="2"/>
  <c r="V368" i="2"/>
  <c r="W368" i="2"/>
  <c r="V369" i="2"/>
  <c r="W369" i="2"/>
  <c r="V370" i="2"/>
  <c r="W370" i="2"/>
  <c r="V371" i="2"/>
  <c r="W371" i="2"/>
  <c r="V372" i="2"/>
  <c r="W372" i="2"/>
  <c r="V373" i="2"/>
  <c r="W373" i="2"/>
  <c r="V374" i="2"/>
  <c r="W374" i="2"/>
  <c r="V375" i="2"/>
  <c r="W375" i="2"/>
  <c r="V376" i="2"/>
  <c r="W376" i="2"/>
  <c r="V377" i="2"/>
  <c r="W377" i="2"/>
  <c r="V378" i="2"/>
  <c r="W378" i="2"/>
  <c r="V379" i="2"/>
  <c r="W379" i="2"/>
  <c r="V380" i="2"/>
  <c r="W380" i="2"/>
  <c r="V395" i="2"/>
  <c r="V396" i="2"/>
  <c r="V397" i="2"/>
  <c r="V398" i="2"/>
  <c r="V399" i="2"/>
  <c r="V400" i="2"/>
  <c r="V401" i="2"/>
  <c r="V402" i="2"/>
  <c r="V403" i="2"/>
  <c r="V404" i="2"/>
  <c r="V405" i="2"/>
  <c r="W405" i="2"/>
  <c r="V406" i="2"/>
  <c r="W406" i="2"/>
  <c r="V407" i="2"/>
  <c r="W407" i="2"/>
  <c r="V408" i="2"/>
  <c r="W408" i="2"/>
  <c r="W409" i="2"/>
  <c r="V410" i="2"/>
  <c r="W410" i="2"/>
  <c r="V411" i="2"/>
  <c r="W411" i="2"/>
  <c r="V412" i="2"/>
  <c r="W412" i="2"/>
  <c r="V414" i="2"/>
  <c r="W414" i="2"/>
  <c r="V415" i="2"/>
  <c r="W415" i="2"/>
  <c r="V416" i="2"/>
  <c r="W416" i="2"/>
  <c r="W420" i="2"/>
  <c r="W421" i="2"/>
  <c r="W422" i="2"/>
  <c r="W423" i="2"/>
  <c r="W424" i="2"/>
  <c r="W425" i="2"/>
  <c r="W426" i="2"/>
  <c r="W427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60" i="2"/>
  <c r="W461" i="2"/>
  <c r="W463" i="2"/>
  <c r="V465" i="2"/>
  <c r="W465" i="2"/>
  <c r="V466" i="2"/>
  <c r="W466" i="2"/>
  <c r="V467" i="2"/>
  <c r="W467" i="2"/>
  <c r="V471" i="2"/>
  <c r="W471" i="2"/>
  <c r="V472" i="2"/>
  <c r="W472" i="2"/>
  <c r="V473" i="2"/>
  <c r="W473" i="2"/>
  <c r="V474" i="2"/>
  <c r="W474" i="2"/>
  <c r="V475" i="2"/>
  <c r="W475" i="2"/>
  <c r="V476" i="2"/>
  <c r="W476" i="2"/>
  <c r="V477" i="2"/>
  <c r="W477" i="2"/>
  <c r="V478" i="2"/>
  <c r="W478" i="2"/>
  <c r="V480" i="2"/>
  <c r="W480" i="2"/>
  <c r="V481" i="2"/>
  <c r="W481" i="2"/>
  <c r="V482" i="2"/>
  <c r="W482" i="2"/>
  <c r="V484" i="2"/>
  <c r="W484" i="2"/>
  <c r="V486" i="2"/>
  <c r="W486" i="2"/>
  <c r="V487" i="2"/>
  <c r="W487" i="2"/>
  <c r="V490" i="2"/>
  <c r="W490" i="2"/>
  <c r="V491" i="2"/>
  <c r="W491" i="2"/>
  <c r="V492" i="2"/>
  <c r="W492" i="2"/>
  <c r="V494" i="2"/>
  <c r="W494" i="2"/>
  <c r="V496" i="2"/>
  <c r="W496" i="2"/>
  <c r="V499" i="2"/>
  <c r="W499" i="2"/>
  <c r="V500" i="2"/>
  <c r="W500" i="2"/>
  <c r="V502" i="2"/>
  <c r="W502" i="2"/>
  <c r="V503" i="2"/>
  <c r="W503" i="2"/>
  <c r="V505" i="2"/>
  <c r="W505" i="2"/>
  <c r="V507" i="2"/>
  <c r="W507" i="2"/>
  <c r="V509" i="2"/>
  <c r="W509" i="2"/>
  <c r="V510" i="2"/>
  <c r="W510" i="2"/>
  <c r="V512" i="2"/>
  <c r="W512" i="2"/>
  <c r="V513" i="2"/>
  <c r="W513" i="2"/>
  <c r="V514" i="2"/>
  <c r="W514" i="2"/>
  <c r="V515" i="2"/>
  <c r="W515" i="2"/>
  <c r="V516" i="2"/>
  <c r="W516" i="2"/>
  <c r="V517" i="2"/>
  <c r="W517" i="2"/>
  <c r="V518" i="2"/>
  <c r="W518" i="2"/>
  <c r="V520" i="2"/>
  <c r="W520" i="2"/>
  <c r="V521" i="2"/>
  <c r="W521" i="2"/>
  <c r="V522" i="2"/>
  <c r="W522" i="2"/>
  <c r="V523" i="2"/>
  <c r="W523" i="2"/>
  <c r="V524" i="2"/>
  <c r="W524" i="2"/>
  <c r="V525" i="2"/>
  <c r="W525" i="2"/>
  <c r="V526" i="2"/>
  <c r="W526" i="2"/>
  <c r="W527" i="2"/>
  <c r="V528" i="2"/>
  <c r="W528" i="2"/>
  <c r="V529" i="2"/>
  <c r="W529" i="2"/>
  <c r="V530" i="2"/>
  <c r="W530" i="2"/>
  <c r="V531" i="2"/>
  <c r="W531" i="2"/>
  <c r="V532" i="2"/>
  <c r="W532" i="2"/>
  <c r="V533" i="2"/>
  <c r="W533" i="2"/>
  <c r="V534" i="2"/>
  <c r="W534" i="2"/>
  <c r="V535" i="2"/>
  <c r="W535" i="2"/>
  <c r="V537" i="2"/>
  <c r="W537" i="2"/>
  <c r="V538" i="2"/>
  <c r="W538" i="2"/>
  <c r="V539" i="2"/>
  <c r="W539" i="2"/>
  <c r="V540" i="2"/>
  <c r="W540" i="2"/>
  <c r="V541" i="2"/>
  <c r="W541" i="2"/>
  <c r="V543" i="2"/>
  <c r="W543" i="2"/>
  <c r="V546" i="2"/>
  <c r="W546" i="2"/>
  <c r="V548" i="2"/>
  <c r="W548" i="2"/>
  <c r="V549" i="2"/>
  <c r="W549" i="2"/>
  <c r="V551" i="2"/>
  <c r="W551" i="2"/>
  <c r="V552" i="2"/>
  <c r="W552" i="2"/>
  <c r="V553" i="2"/>
  <c r="W553" i="2"/>
  <c r="V554" i="2"/>
  <c r="W554" i="2"/>
  <c r="V556" i="2"/>
  <c r="W556" i="2"/>
  <c r="V557" i="2"/>
  <c r="W557" i="2"/>
  <c r="V558" i="2"/>
  <c r="W558" i="2"/>
  <c r="V560" i="2"/>
  <c r="W560" i="2"/>
  <c r="V561" i="2"/>
  <c r="W561" i="2"/>
  <c r="V564" i="2"/>
  <c r="W564" i="2"/>
  <c r="V565" i="2"/>
  <c r="W565" i="2"/>
  <c r="W566" i="2"/>
  <c r="V567" i="2"/>
  <c r="W567" i="2"/>
  <c r="V569" i="2"/>
  <c r="W569" i="2"/>
  <c r="G23" i="34"/>
  <c r="M127" i="24" l="1"/>
  <c r="O127" i="24" s="1"/>
  <c r="Q127" i="24" s="1"/>
  <c r="R127" i="24"/>
  <c r="S127" i="24" s="1"/>
  <c r="W285" i="2"/>
  <c r="V285" i="2"/>
  <c r="U339" i="2"/>
  <c r="G62" i="27"/>
  <c r="G68" i="27"/>
  <c r="K114" i="2" l="1"/>
  <c r="G37" i="37" l="1"/>
  <c r="G31" i="37"/>
  <c r="G34" i="37"/>
  <c r="I70" i="2"/>
  <c r="J511" i="2"/>
  <c r="J495" i="2"/>
  <c r="I495" i="2"/>
  <c r="W495" i="2" s="1"/>
  <c r="J64" i="27"/>
  <c r="G77" i="27" l="1"/>
  <c r="I114" i="27"/>
  <c r="G70" i="27"/>
  <c r="G71" i="27"/>
  <c r="G72" i="27"/>
  <c r="G69" i="27"/>
  <c r="H138" i="23"/>
  <c r="H137" i="23" s="1"/>
  <c r="H136" i="23" s="1"/>
  <c r="H72" i="23"/>
  <c r="G72" i="23"/>
  <c r="H65" i="23"/>
  <c r="H67" i="23"/>
  <c r="I67" i="23" s="1"/>
  <c r="I65" i="23"/>
  <c r="I66" i="23"/>
  <c r="I68" i="23"/>
  <c r="I108" i="23"/>
  <c r="I107" i="23" s="1"/>
  <c r="I106" i="23" s="1"/>
  <c r="G10" i="37"/>
  <c r="G12" i="37"/>
  <c r="G6" i="37"/>
  <c r="T476" i="2"/>
  <c r="T477" i="2"/>
  <c r="U476" i="2"/>
  <c r="U474" i="2"/>
  <c r="K469" i="2"/>
  <c r="G64" i="37"/>
  <c r="G61" i="37"/>
  <c r="G6" i="43"/>
  <c r="G22" i="34"/>
  <c r="G16" i="34"/>
  <c r="G11" i="34"/>
  <c r="G10" i="34" s="1"/>
  <c r="G193" i="24"/>
  <c r="I193" i="24" s="1"/>
  <c r="K193" i="24" s="1"/>
  <c r="M193" i="24" s="1"/>
  <c r="O193" i="24" s="1"/>
  <c r="Q193" i="24" s="1"/>
  <c r="G210" i="24"/>
  <c r="I210" i="24" s="1"/>
  <c r="K210" i="24" s="1"/>
  <c r="M210" i="24" s="1"/>
  <c r="O210" i="24" s="1"/>
  <c r="Q210" i="24" s="1"/>
  <c r="G208" i="24"/>
  <c r="I208" i="24" s="1"/>
  <c r="K208" i="24" s="1"/>
  <c r="M208" i="24" s="1"/>
  <c r="O208" i="24" s="1"/>
  <c r="Q208" i="24" s="1"/>
  <c r="G230" i="24"/>
  <c r="G228" i="24" s="1"/>
  <c r="H41" i="23" l="1"/>
  <c r="G207" i="24"/>
  <c r="G192" i="24"/>
  <c r="G9" i="34"/>
  <c r="G27" i="34" s="1"/>
  <c r="I72" i="23"/>
  <c r="G60" i="37"/>
  <c r="G59" i="37" s="1"/>
  <c r="G206" i="24" l="1"/>
  <c r="I207" i="24"/>
  <c r="K207" i="24" s="1"/>
  <c r="M207" i="24" s="1"/>
  <c r="O207" i="24" s="1"/>
  <c r="Q207" i="24" s="1"/>
  <c r="G191" i="24"/>
  <c r="I191" i="24" s="1"/>
  <c r="K191" i="24" s="1"/>
  <c r="M191" i="24" s="1"/>
  <c r="O191" i="24" s="1"/>
  <c r="Q191" i="24" s="1"/>
  <c r="I192" i="24"/>
  <c r="K192" i="24" s="1"/>
  <c r="M192" i="24" s="1"/>
  <c r="O192" i="24" s="1"/>
  <c r="Q192" i="24" s="1"/>
  <c r="K120" i="2"/>
  <c r="G195" i="24" l="1"/>
  <c r="I206" i="24"/>
  <c r="K206" i="24" s="1"/>
  <c r="M206" i="24" s="1"/>
  <c r="O206" i="24" s="1"/>
  <c r="Q206" i="24" s="1"/>
  <c r="G56" i="37"/>
  <c r="G55" i="37" s="1"/>
  <c r="G52" i="37"/>
  <c r="G47" i="37"/>
  <c r="G46" i="37" s="1"/>
  <c r="G41" i="37"/>
  <c r="G40" i="37" s="1"/>
  <c r="H111" i="23"/>
  <c r="H105" i="23" s="1"/>
  <c r="I112" i="23"/>
  <c r="G31" i="23"/>
  <c r="G30" i="23" s="1"/>
  <c r="G29" i="23" s="1"/>
  <c r="G28" i="23" s="1"/>
  <c r="G27" i="23" s="1"/>
  <c r="H94" i="23"/>
  <c r="I98" i="23"/>
  <c r="I93" i="23"/>
  <c r="G6" i="36"/>
  <c r="G8" i="36"/>
  <c r="I195" i="24" l="1"/>
  <c r="K195" i="24" s="1"/>
  <c r="M195" i="24" s="1"/>
  <c r="O195" i="24" s="1"/>
  <c r="Q195" i="24" s="1"/>
  <c r="G190" i="24"/>
  <c r="I190" i="24" s="1"/>
  <c r="K190" i="24" s="1"/>
  <c r="M190" i="24" s="1"/>
  <c r="O190" i="24" s="1"/>
  <c r="Q190" i="24" s="1"/>
  <c r="I94" i="23"/>
  <c r="I111" i="23"/>
  <c r="I105" i="23" s="1"/>
  <c r="G39" i="37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U62" i="2"/>
  <c r="U63" i="2"/>
  <c r="T62" i="2"/>
  <c r="T63" i="2"/>
  <c r="I61" i="2"/>
  <c r="I57" i="2" s="1"/>
  <c r="M61" i="2"/>
  <c r="O61" i="2"/>
  <c r="P61" i="2"/>
  <c r="Q61" i="2"/>
  <c r="R61" i="2"/>
  <c r="H61" i="2"/>
  <c r="H57" i="2" s="1"/>
  <c r="G57" i="2" s="1"/>
  <c r="G62" i="2"/>
  <c r="G63" i="2"/>
  <c r="U256" i="2"/>
  <c r="U257" i="2"/>
  <c r="U258" i="2"/>
  <c r="T256" i="2"/>
  <c r="T257" i="2"/>
  <c r="T258" i="2"/>
  <c r="T259" i="2"/>
  <c r="K255" i="2"/>
  <c r="M255" i="2"/>
  <c r="O255" i="2"/>
  <c r="P255" i="2"/>
  <c r="P208" i="2" s="1"/>
  <c r="Q255" i="2"/>
  <c r="R255" i="2"/>
  <c r="J255" i="2"/>
  <c r="U329" i="2"/>
  <c r="U330" i="2"/>
  <c r="U331" i="2"/>
  <c r="U332" i="2"/>
  <c r="T329" i="2"/>
  <c r="T330" i="2"/>
  <c r="T331" i="2"/>
  <c r="T332" i="2"/>
  <c r="J328" i="2"/>
  <c r="K328" i="2"/>
  <c r="M328" i="2"/>
  <c r="O328" i="2"/>
  <c r="P328" i="2"/>
  <c r="Q328" i="2"/>
  <c r="R328" i="2"/>
  <c r="I328" i="2"/>
  <c r="H328" i="2"/>
  <c r="G329" i="2"/>
  <c r="G330" i="2"/>
  <c r="G331" i="2"/>
  <c r="G332" i="2"/>
  <c r="D328" i="2"/>
  <c r="G328" i="2" l="1"/>
  <c r="V328" i="2"/>
  <c r="V61" i="2"/>
  <c r="W328" i="2"/>
  <c r="T328" i="2"/>
  <c r="W255" i="2"/>
  <c r="V255" i="2"/>
  <c r="W61" i="2"/>
  <c r="U259" i="2"/>
  <c r="T255" i="2"/>
  <c r="U255" i="2" l="1"/>
  <c r="U328" i="2"/>
  <c r="T9" i="2"/>
  <c r="I116" i="27" l="1"/>
  <c r="G118" i="27"/>
  <c r="G117" i="27"/>
  <c r="G116" i="27" l="1"/>
  <c r="I202" i="42"/>
  <c r="I201" i="42" s="1"/>
  <c r="I200" i="42" s="1"/>
  <c r="I199" i="42" s="1"/>
  <c r="I198" i="42" s="1"/>
  <c r="K201" i="42"/>
  <c r="K200" i="42" s="1"/>
  <c r="J201" i="42"/>
  <c r="J200" i="42" s="1"/>
  <c r="J199" i="42" s="1"/>
  <c r="J198" i="42" s="1"/>
  <c r="H201" i="42"/>
  <c r="H200" i="42" s="1"/>
  <c r="H199" i="42" s="1"/>
  <c r="H198" i="42" s="1"/>
  <c r="G201" i="42"/>
  <c r="G200" i="42" s="1"/>
  <c r="G199" i="42" s="1"/>
  <c r="G198" i="42" s="1"/>
  <c r="K199" i="42"/>
  <c r="K198" i="42" s="1"/>
  <c r="I197" i="42"/>
  <c r="I196" i="42" s="1"/>
  <c r="K196" i="42"/>
  <c r="J196" i="42"/>
  <c r="J195" i="42" s="1"/>
  <c r="J194" i="42" s="1"/>
  <c r="H196" i="42"/>
  <c r="H195" i="42" s="1"/>
  <c r="G196" i="42"/>
  <c r="G195" i="42" s="1"/>
  <c r="G194" i="42" s="1"/>
  <c r="K195" i="42"/>
  <c r="K194" i="42" s="1"/>
  <c r="I195" i="42"/>
  <c r="I194" i="42" s="1"/>
  <c r="H194" i="42"/>
  <c r="I193" i="42"/>
  <c r="I192" i="42" s="1"/>
  <c r="K192" i="42"/>
  <c r="J192" i="42"/>
  <c r="J191" i="42" s="1"/>
  <c r="J190" i="42" s="1"/>
  <c r="H192" i="42"/>
  <c r="H191" i="42" s="1"/>
  <c r="G192" i="42"/>
  <c r="G191" i="42" s="1"/>
  <c r="G190" i="42" s="1"/>
  <c r="K191" i="42"/>
  <c r="K190" i="42" s="1"/>
  <c r="I191" i="42"/>
  <c r="I190" i="42" s="1"/>
  <c r="H190" i="42"/>
  <c r="I189" i="42"/>
  <c r="I188" i="42"/>
  <c r="I187" i="42" s="1"/>
  <c r="K187" i="42"/>
  <c r="J187" i="42"/>
  <c r="H187" i="42"/>
  <c r="G187" i="42"/>
  <c r="I186" i="42"/>
  <c r="I185" i="42" s="1"/>
  <c r="K185" i="42"/>
  <c r="J185" i="42"/>
  <c r="J182" i="42" s="1"/>
  <c r="H185" i="42"/>
  <c r="G185" i="42"/>
  <c r="I184" i="42"/>
  <c r="K183" i="42"/>
  <c r="K182" i="42" s="1"/>
  <c r="J183" i="42"/>
  <c r="I183" i="42"/>
  <c r="H183" i="42"/>
  <c r="G183" i="42"/>
  <c r="G182" i="42" s="1"/>
  <c r="H182" i="42"/>
  <c r="I181" i="42"/>
  <c r="I180" i="42" s="1"/>
  <c r="K180" i="42"/>
  <c r="J180" i="42"/>
  <c r="J179" i="42" s="1"/>
  <c r="H180" i="42"/>
  <c r="H179" i="42" s="1"/>
  <c r="G180" i="42"/>
  <c r="G179" i="42" s="1"/>
  <c r="K179" i="42"/>
  <c r="I179" i="42"/>
  <c r="I178" i="42"/>
  <c r="I177" i="42"/>
  <c r="I176" i="42" s="1"/>
  <c r="K176" i="42"/>
  <c r="K173" i="42" s="1"/>
  <c r="J176" i="42"/>
  <c r="H176" i="42"/>
  <c r="G176" i="42"/>
  <c r="I175" i="42"/>
  <c r="I174" i="42" s="1"/>
  <c r="K174" i="42"/>
  <c r="J174" i="42"/>
  <c r="J173" i="42" s="1"/>
  <c r="H174" i="42"/>
  <c r="G174" i="42"/>
  <c r="I172" i="42"/>
  <c r="I171" i="42" s="1"/>
  <c r="K171" i="42"/>
  <c r="J171" i="42"/>
  <c r="J168" i="42" s="1"/>
  <c r="H171" i="42"/>
  <c r="G171" i="42"/>
  <c r="I170" i="42"/>
  <c r="K169" i="42"/>
  <c r="K168" i="42" s="1"/>
  <c r="J169" i="42"/>
  <c r="I169" i="42"/>
  <c r="H169" i="42"/>
  <c r="G169" i="42"/>
  <c r="G168" i="42" s="1"/>
  <c r="H168" i="42"/>
  <c r="I167" i="42"/>
  <c r="I166" i="42" s="1"/>
  <c r="K166" i="42"/>
  <c r="K163" i="42" s="1"/>
  <c r="K162" i="42" s="1"/>
  <c r="J166" i="42"/>
  <c r="H166" i="42"/>
  <c r="G166" i="42"/>
  <c r="I165" i="42"/>
  <c r="I164" i="42" s="1"/>
  <c r="K164" i="42"/>
  <c r="J164" i="42"/>
  <c r="H164" i="42"/>
  <c r="G164" i="42"/>
  <c r="I161" i="42"/>
  <c r="I160" i="42" s="1"/>
  <c r="K160" i="42"/>
  <c r="J160" i="42"/>
  <c r="J159" i="42" s="1"/>
  <c r="H160" i="42"/>
  <c r="H159" i="42" s="1"/>
  <c r="G160" i="42"/>
  <c r="G159" i="42" s="1"/>
  <c r="K159" i="42"/>
  <c r="I159" i="42"/>
  <c r="I157" i="42"/>
  <c r="I156" i="42" s="1"/>
  <c r="K156" i="42"/>
  <c r="J156" i="42"/>
  <c r="H156" i="42"/>
  <c r="G156" i="42"/>
  <c r="I155" i="42"/>
  <c r="I154" i="42" s="1"/>
  <c r="K154" i="42"/>
  <c r="J154" i="42"/>
  <c r="H154" i="42"/>
  <c r="G154" i="42"/>
  <c r="I153" i="42"/>
  <c r="I152" i="42" s="1"/>
  <c r="K152" i="42"/>
  <c r="J152" i="42"/>
  <c r="H152" i="42"/>
  <c r="G152" i="42"/>
  <c r="K151" i="42"/>
  <c r="G151" i="42"/>
  <c r="I150" i="42"/>
  <c r="I149" i="42" s="1"/>
  <c r="K149" i="42"/>
  <c r="J149" i="42"/>
  <c r="H149" i="42"/>
  <c r="G149" i="42"/>
  <c r="I148" i="42"/>
  <c r="K147" i="42"/>
  <c r="K146" i="42" s="1"/>
  <c r="K145" i="42" s="1"/>
  <c r="J147" i="42"/>
  <c r="I147" i="42"/>
  <c r="H147" i="42"/>
  <c r="G147" i="42"/>
  <c r="G146" i="42" s="1"/>
  <c r="G145" i="42" s="1"/>
  <c r="J146" i="42"/>
  <c r="H146" i="42"/>
  <c r="I142" i="42"/>
  <c r="I141" i="42" s="1"/>
  <c r="I140" i="42" s="1"/>
  <c r="I139" i="42" s="1"/>
  <c r="K141" i="42"/>
  <c r="K140" i="42" s="1"/>
  <c r="K139" i="42" s="1"/>
  <c r="J141" i="42"/>
  <c r="H141" i="42"/>
  <c r="H140" i="42" s="1"/>
  <c r="H139" i="42" s="1"/>
  <c r="G141" i="42"/>
  <c r="G140" i="42" s="1"/>
  <c r="G139" i="42" s="1"/>
  <c r="J140" i="42"/>
  <c r="J139" i="42" s="1"/>
  <c r="I138" i="42"/>
  <c r="I137" i="42" s="1"/>
  <c r="I136" i="42" s="1"/>
  <c r="K137" i="42"/>
  <c r="K136" i="42" s="1"/>
  <c r="J137" i="42"/>
  <c r="H137" i="42"/>
  <c r="H136" i="42" s="1"/>
  <c r="G137" i="42"/>
  <c r="G136" i="42" s="1"/>
  <c r="J136" i="42"/>
  <c r="I135" i="42"/>
  <c r="I134" i="42" s="1"/>
  <c r="K134" i="42"/>
  <c r="J134" i="42"/>
  <c r="J133" i="42" s="1"/>
  <c r="H134" i="42"/>
  <c r="H133" i="42" s="1"/>
  <c r="G134" i="42"/>
  <c r="K133" i="42"/>
  <c r="K132" i="42" s="1"/>
  <c r="I133" i="42"/>
  <c r="G133" i="42"/>
  <c r="G132" i="42" s="1"/>
  <c r="J132" i="42"/>
  <c r="J131" i="42" s="1"/>
  <c r="J126" i="42" s="1"/>
  <c r="K131" i="42"/>
  <c r="K126" i="42" s="1"/>
  <c r="I125" i="42"/>
  <c r="I124" i="42"/>
  <c r="I123" i="42" s="1"/>
  <c r="K123" i="42"/>
  <c r="J123" i="42"/>
  <c r="H123" i="42"/>
  <c r="G123" i="42"/>
  <c r="I122" i="42"/>
  <c r="I121" i="42"/>
  <c r="K120" i="42"/>
  <c r="J120" i="42"/>
  <c r="J119" i="42" s="1"/>
  <c r="H120" i="42"/>
  <c r="H119" i="42" s="1"/>
  <c r="G120" i="42"/>
  <c r="K119" i="42"/>
  <c r="K118" i="42" s="1"/>
  <c r="G119" i="42"/>
  <c r="G118" i="42" s="1"/>
  <c r="J118" i="42"/>
  <c r="H118" i="42"/>
  <c r="I117" i="42"/>
  <c r="I116" i="42" s="1"/>
  <c r="K116" i="42"/>
  <c r="J116" i="42"/>
  <c r="J115" i="42" s="1"/>
  <c r="H116" i="42"/>
  <c r="H115" i="42" s="1"/>
  <c r="G116" i="42"/>
  <c r="G115" i="42" s="1"/>
  <c r="K115" i="42"/>
  <c r="I115" i="42"/>
  <c r="I114" i="42"/>
  <c r="K113" i="42"/>
  <c r="K112" i="42" s="1"/>
  <c r="J113" i="42"/>
  <c r="I113" i="42"/>
  <c r="I112" i="42" s="1"/>
  <c r="H113" i="42"/>
  <c r="G113" i="42"/>
  <c r="G112" i="42" s="1"/>
  <c r="J112" i="42"/>
  <c r="H112" i="42"/>
  <c r="I111" i="42"/>
  <c r="I110" i="42" s="1"/>
  <c r="K110" i="42"/>
  <c r="J110" i="42"/>
  <c r="H110" i="42"/>
  <c r="G110" i="42"/>
  <c r="I109" i="42"/>
  <c r="I108" i="42" s="1"/>
  <c r="K108" i="42"/>
  <c r="J108" i="42"/>
  <c r="H108" i="42"/>
  <c r="G108" i="42"/>
  <c r="I107" i="42"/>
  <c r="I106" i="42" s="1"/>
  <c r="K106" i="42"/>
  <c r="J106" i="42"/>
  <c r="H106" i="42"/>
  <c r="H105" i="42" s="1"/>
  <c r="G106" i="42"/>
  <c r="K105" i="42"/>
  <c r="K104" i="42" s="1"/>
  <c r="G105" i="42"/>
  <c r="H104" i="42"/>
  <c r="I103" i="42"/>
  <c r="I102" i="42" s="1"/>
  <c r="K102" i="42"/>
  <c r="J102" i="42"/>
  <c r="J101" i="42" s="1"/>
  <c r="H102" i="42"/>
  <c r="H101" i="42" s="1"/>
  <c r="G102" i="42"/>
  <c r="K101" i="42"/>
  <c r="I101" i="42"/>
  <c r="G101" i="42"/>
  <c r="I100" i="42"/>
  <c r="K99" i="42"/>
  <c r="K98" i="42" s="1"/>
  <c r="K97" i="42" s="1"/>
  <c r="K96" i="42" s="1"/>
  <c r="J99" i="42"/>
  <c r="I99" i="42"/>
  <c r="I98" i="42" s="1"/>
  <c r="I97" i="42" s="1"/>
  <c r="H99" i="42"/>
  <c r="G99" i="42"/>
  <c r="G98" i="42" s="1"/>
  <c r="G97" i="42" s="1"/>
  <c r="J98" i="42"/>
  <c r="J97" i="42" s="1"/>
  <c r="H98" i="42"/>
  <c r="H97" i="42" s="1"/>
  <c r="H96" i="42" s="1"/>
  <c r="I95" i="42"/>
  <c r="I94" i="42" s="1"/>
  <c r="K94" i="42"/>
  <c r="J94" i="42"/>
  <c r="J93" i="42" s="1"/>
  <c r="H94" i="42"/>
  <c r="H93" i="42" s="1"/>
  <c r="G94" i="42"/>
  <c r="G93" i="42" s="1"/>
  <c r="K93" i="42"/>
  <c r="I93" i="42"/>
  <c r="I92" i="42"/>
  <c r="I91" i="42" s="1"/>
  <c r="I90" i="42" s="1"/>
  <c r="K91" i="42"/>
  <c r="K90" i="42" s="1"/>
  <c r="J91" i="42"/>
  <c r="J90" i="42" s="1"/>
  <c r="J89" i="42" s="1"/>
  <c r="J88" i="42" s="1"/>
  <c r="H91" i="42"/>
  <c r="H90" i="42" s="1"/>
  <c r="H89" i="42" s="1"/>
  <c r="H88" i="42" s="1"/>
  <c r="G91" i="42"/>
  <c r="G90" i="42" s="1"/>
  <c r="K89" i="42"/>
  <c r="K88" i="42" s="1"/>
  <c r="I87" i="42"/>
  <c r="I86" i="42"/>
  <c r="K85" i="42"/>
  <c r="J85" i="42"/>
  <c r="H85" i="42"/>
  <c r="G85" i="42"/>
  <c r="I84" i="42"/>
  <c r="I83" i="42"/>
  <c r="K82" i="42"/>
  <c r="J82" i="42"/>
  <c r="J81" i="42" s="1"/>
  <c r="H82" i="42"/>
  <c r="H81" i="42" s="1"/>
  <c r="G82" i="42"/>
  <c r="K81" i="42"/>
  <c r="G81" i="42"/>
  <c r="I80" i="42"/>
  <c r="I79" i="42"/>
  <c r="K78" i="42"/>
  <c r="J78" i="42"/>
  <c r="J77" i="42" s="1"/>
  <c r="H78" i="42"/>
  <c r="H77" i="42" s="1"/>
  <c r="G78" i="42"/>
  <c r="K77" i="42"/>
  <c r="K76" i="42" s="1"/>
  <c r="G77" i="42"/>
  <c r="G76" i="42" s="1"/>
  <c r="J76" i="42"/>
  <c r="H76" i="42"/>
  <c r="I75" i="42"/>
  <c r="I74" i="42"/>
  <c r="K73" i="42"/>
  <c r="K72" i="42" s="1"/>
  <c r="K71" i="42" s="1"/>
  <c r="K70" i="42" s="1"/>
  <c r="J73" i="42"/>
  <c r="H73" i="42"/>
  <c r="H72" i="42" s="1"/>
  <c r="H71" i="42" s="1"/>
  <c r="G73" i="42"/>
  <c r="G72" i="42" s="1"/>
  <c r="G71" i="42" s="1"/>
  <c r="J72" i="42"/>
  <c r="I69" i="42"/>
  <c r="I68" i="42"/>
  <c r="I67" i="42" s="1"/>
  <c r="K67" i="42"/>
  <c r="J67" i="42"/>
  <c r="H67" i="42"/>
  <c r="G67" i="42"/>
  <c r="I66" i="42"/>
  <c r="I65" i="42"/>
  <c r="K64" i="42"/>
  <c r="J64" i="42"/>
  <c r="J63" i="42" s="1"/>
  <c r="J62" i="42" s="1"/>
  <c r="H64" i="42"/>
  <c r="H63" i="42" s="1"/>
  <c r="G64" i="42"/>
  <c r="H62" i="42"/>
  <c r="I61" i="42"/>
  <c r="I60" i="42" s="1"/>
  <c r="K60" i="42"/>
  <c r="J60" i="42"/>
  <c r="J59" i="42" s="1"/>
  <c r="H60" i="42"/>
  <c r="H59" i="42" s="1"/>
  <c r="H58" i="42" s="1"/>
  <c r="H57" i="42" s="1"/>
  <c r="G60" i="42"/>
  <c r="G59" i="42" s="1"/>
  <c r="G58" i="42" s="1"/>
  <c r="K59" i="42"/>
  <c r="K58" i="42" s="1"/>
  <c r="I59" i="42"/>
  <c r="I58" i="42" s="1"/>
  <c r="J58" i="42"/>
  <c r="I56" i="42"/>
  <c r="I55" i="42"/>
  <c r="I54" i="42" s="1"/>
  <c r="K54" i="42"/>
  <c r="J54" i="42"/>
  <c r="H54" i="42"/>
  <c r="G54" i="42"/>
  <c r="I53" i="42"/>
  <c r="I52" i="42"/>
  <c r="K51" i="42"/>
  <c r="J51" i="42"/>
  <c r="H51" i="42"/>
  <c r="H50" i="42" s="1"/>
  <c r="G51" i="42"/>
  <c r="K50" i="42"/>
  <c r="G50" i="42"/>
  <c r="I49" i="42"/>
  <c r="K48" i="42"/>
  <c r="K47" i="42" s="1"/>
  <c r="K46" i="42" s="1"/>
  <c r="K45" i="42" s="1"/>
  <c r="K44" i="42" s="1"/>
  <c r="J48" i="42"/>
  <c r="I48" i="42"/>
  <c r="I47" i="42" s="1"/>
  <c r="H48" i="42"/>
  <c r="G48" i="42"/>
  <c r="G47" i="42" s="1"/>
  <c r="G46" i="42" s="1"/>
  <c r="G45" i="42" s="1"/>
  <c r="G44" i="42" s="1"/>
  <c r="J47" i="42"/>
  <c r="H47" i="42"/>
  <c r="H46" i="42" s="1"/>
  <c r="H45" i="42" s="1"/>
  <c r="H44" i="42" s="1"/>
  <c r="I43" i="42"/>
  <c r="K42" i="42"/>
  <c r="K41" i="42" s="1"/>
  <c r="J42" i="42"/>
  <c r="I42" i="42"/>
  <c r="I41" i="42" s="1"/>
  <c r="H42" i="42"/>
  <c r="G42" i="42"/>
  <c r="G41" i="42" s="1"/>
  <c r="J41" i="42"/>
  <c r="H41" i="42"/>
  <c r="I40" i="42"/>
  <c r="I39" i="42"/>
  <c r="I38" i="42" s="1"/>
  <c r="K38" i="42"/>
  <c r="J38" i="42"/>
  <c r="H38" i="42"/>
  <c r="G38" i="42"/>
  <c r="I37" i="42"/>
  <c r="I36" i="42"/>
  <c r="K35" i="42"/>
  <c r="J35" i="42"/>
  <c r="H35" i="42"/>
  <c r="H34" i="42" s="1"/>
  <c r="G35" i="42"/>
  <c r="K34" i="42"/>
  <c r="G34" i="42"/>
  <c r="I33" i="42"/>
  <c r="I32" i="42"/>
  <c r="K31" i="42"/>
  <c r="J31" i="42"/>
  <c r="H31" i="42"/>
  <c r="G31" i="42"/>
  <c r="I30" i="42"/>
  <c r="I29" i="42"/>
  <c r="I28" i="42" s="1"/>
  <c r="K28" i="42"/>
  <c r="K27" i="42" s="1"/>
  <c r="J28" i="42"/>
  <c r="J27" i="42" s="1"/>
  <c r="H28" i="42"/>
  <c r="G28" i="42"/>
  <c r="G27" i="42" s="1"/>
  <c r="H27" i="42"/>
  <c r="I26" i="42"/>
  <c r="I25" i="42"/>
  <c r="K24" i="42"/>
  <c r="J24" i="42"/>
  <c r="H24" i="42"/>
  <c r="G24" i="42"/>
  <c r="I23" i="42"/>
  <c r="I22" i="42"/>
  <c r="K21" i="42"/>
  <c r="J21" i="42"/>
  <c r="J20" i="42" s="1"/>
  <c r="H21" i="42"/>
  <c r="H20" i="42" s="1"/>
  <c r="H19" i="42" s="1"/>
  <c r="G21" i="42"/>
  <c r="K20" i="42"/>
  <c r="K19" i="42" s="1"/>
  <c r="G20" i="42"/>
  <c r="I18" i="42"/>
  <c r="I17" i="42"/>
  <c r="K16" i="42"/>
  <c r="K15" i="42" s="1"/>
  <c r="K14" i="42" s="1"/>
  <c r="J16" i="42"/>
  <c r="I16" i="42"/>
  <c r="I15" i="42" s="1"/>
  <c r="H16" i="42"/>
  <c r="G16" i="42"/>
  <c r="G15" i="42" s="1"/>
  <c r="J15" i="42"/>
  <c r="H15" i="42"/>
  <c r="H14" i="42" s="1"/>
  <c r="I78" i="42" l="1"/>
  <c r="I77" i="42" s="1"/>
  <c r="I76" i="42" s="1"/>
  <c r="H132" i="42"/>
  <c r="H145" i="42"/>
  <c r="H151" i="42"/>
  <c r="H163" i="42"/>
  <c r="H162" i="42" s="1"/>
  <c r="I173" i="42"/>
  <c r="G173" i="42"/>
  <c r="G158" i="42" s="1"/>
  <c r="G144" i="42" s="1"/>
  <c r="G143" i="42" s="1"/>
  <c r="G163" i="42"/>
  <c r="G162" i="42" s="1"/>
  <c r="I73" i="42"/>
  <c r="I72" i="42" s="1"/>
  <c r="I132" i="42"/>
  <c r="I24" i="42"/>
  <c r="J57" i="42"/>
  <c r="I85" i="42"/>
  <c r="I120" i="42"/>
  <c r="I119" i="42" s="1"/>
  <c r="I118" i="42" s="1"/>
  <c r="I64" i="42"/>
  <c r="I63" i="42" s="1"/>
  <c r="I62" i="42" s="1"/>
  <c r="K63" i="42"/>
  <c r="K62" i="42" s="1"/>
  <c r="G89" i="42"/>
  <c r="G88" i="42" s="1"/>
  <c r="I168" i="42"/>
  <c r="J50" i="42"/>
  <c r="I51" i="42"/>
  <c r="I50" i="42" s="1"/>
  <c r="I46" i="42" s="1"/>
  <c r="I45" i="42" s="1"/>
  <c r="I44" i="42" s="1"/>
  <c r="I82" i="42"/>
  <c r="I81" i="42" s="1"/>
  <c r="I71" i="42" s="1"/>
  <c r="G104" i="42"/>
  <c r="G131" i="42"/>
  <c r="G126" i="42" s="1"/>
  <c r="I146" i="42"/>
  <c r="I182" i="42"/>
  <c r="I21" i="42"/>
  <c r="I20" i="42" s="1"/>
  <c r="I31" i="42"/>
  <c r="I27" i="42" s="1"/>
  <c r="J34" i="42"/>
  <c r="J19" i="42" s="1"/>
  <c r="J14" i="42" s="1"/>
  <c r="I35" i="42"/>
  <c r="I34" i="42" s="1"/>
  <c r="I57" i="42"/>
  <c r="G63" i="42"/>
  <c r="G62" i="42" s="1"/>
  <c r="G57" i="42" s="1"/>
  <c r="K57" i="42"/>
  <c r="K13" i="42" s="1"/>
  <c r="H70" i="42"/>
  <c r="H13" i="42" s="1"/>
  <c r="G70" i="42"/>
  <c r="I89" i="42"/>
  <c r="I88" i="42" s="1"/>
  <c r="G96" i="42"/>
  <c r="I105" i="42"/>
  <c r="I104" i="42" s="1"/>
  <c r="I96" i="42" s="1"/>
  <c r="I151" i="42"/>
  <c r="I163" i="42"/>
  <c r="I162" i="42" s="1"/>
  <c r="I158" i="42" s="1"/>
  <c r="G19" i="42"/>
  <c r="G14" i="42" s="1"/>
  <c r="J46" i="42"/>
  <c r="J45" i="42" s="1"/>
  <c r="J44" i="42" s="1"/>
  <c r="I131" i="42"/>
  <c r="I126" i="42" s="1"/>
  <c r="K158" i="42"/>
  <c r="K144" i="42" s="1"/>
  <c r="K143" i="42" s="1"/>
  <c r="J71" i="42"/>
  <c r="J70" i="42" s="1"/>
  <c r="J105" i="42"/>
  <c r="J104" i="42" s="1"/>
  <c r="J96" i="42" s="1"/>
  <c r="H131" i="42"/>
  <c r="H126" i="42" s="1"/>
  <c r="J151" i="42"/>
  <c r="J145" i="42" s="1"/>
  <c r="J163" i="42"/>
  <c r="J162" i="42" s="1"/>
  <c r="J158" i="42" s="1"/>
  <c r="H173" i="42"/>
  <c r="H158" i="42" s="1"/>
  <c r="H144" i="42" s="1"/>
  <c r="H143" i="42" s="1"/>
  <c r="G124" i="23"/>
  <c r="G121" i="23" s="1"/>
  <c r="G514" i="2"/>
  <c r="I341" i="2"/>
  <c r="H341" i="2"/>
  <c r="G344" i="2"/>
  <c r="G345" i="2"/>
  <c r="H19" i="2"/>
  <c r="G13" i="42" l="1"/>
  <c r="H12" i="42"/>
  <c r="I19" i="42"/>
  <c r="I14" i="42" s="1"/>
  <c r="I70" i="42"/>
  <c r="K12" i="42"/>
  <c r="I145" i="42"/>
  <c r="I144" i="42" s="1"/>
  <c r="I143" i="42" s="1"/>
  <c r="J144" i="42"/>
  <c r="J143" i="42" s="1"/>
  <c r="J13" i="42"/>
  <c r="G12" i="42"/>
  <c r="G64" i="2"/>
  <c r="J12" i="42" l="1"/>
  <c r="I13" i="42"/>
  <c r="I12" i="42" s="1"/>
  <c r="H27" i="32"/>
  <c r="G27" i="32" s="1"/>
  <c r="H9" i="32"/>
  <c r="G9" i="32" s="1"/>
  <c r="H35" i="32"/>
  <c r="H23" i="32"/>
  <c r="H22" i="32" l="1"/>
  <c r="G22" i="32" s="1"/>
  <c r="G23" i="32"/>
  <c r="H34" i="32"/>
  <c r="G34" i="32" s="1"/>
  <c r="G35" i="32"/>
  <c r="H26" i="32"/>
  <c r="G26" i="32" s="1"/>
  <c r="H19" i="32"/>
  <c r="G19" i="32" s="1"/>
  <c r="H7" i="32"/>
  <c r="G7" i="32" s="1"/>
  <c r="H6" i="32" l="1"/>
  <c r="H37" i="32" l="1"/>
  <c r="G37" i="32" s="1"/>
  <c r="G6" i="32"/>
  <c r="O264" i="2" l="1"/>
  <c r="M136" i="2" l="1"/>
  <c r="T143" i="2"/>
  <c r="G126" i="27" l="1"/>
  <c r="J137" i="27" l="1"/>
  <c r="U64" i="2"/>
  <c r="T64" i="2"/>
  <c r="U514" i="2"/>
  <c r="T512" i="2"/>
  <c r="T513" i="2"/>
  <c r="T514" i="2"/>
  <c r="K511" i="2"/>
  <c r="U345" i="2" l="1"/>
  <c r="T344" i="2"/>
  <c r="T345" i="2"/>
  <c r="K341" i="2"/>
  <c r="H32" i="27" l="1"/>
  <c r="G37" i="27"/>
  <c r="J413" i="2" l="1"/>
  <c r="K413" i="2"/>
  <c r="H32" i="23"/>
  <c r="H31" i="23" s="1"/>
  <c r="H30" i="23" s="1"/>
  <c r="H29" i="23" s="1"/>
  <c r="H28" i="23" s="1"/>
  <c r="H27" i="23" s="1"/>
  <c r="G10" i="36" l="1"/>
  <c r="G67" i="37"/>
  <c r="G8" i="37"/>
  <c r="O43" i="2" l="1"/>
  <c r="P43" i="2"/>
  <c r="Q43" i="2"/>
  <c r="R43" i="2"/>
  <c r="T26" i="2"/>
  <c r="G26" i="2"/>
  <c r="T25" i="2"/>
  <c r="G25" i="2"/>
  <c r="P417" i="2"/>
  <c r="J419" i="2"/>
  <c r="K419" i="2"/>
  <c r="K418" i="2" s="1"/>
  <c r="I419" i="2"/>
  <c r="W419" i="2" s="1"/>
  <c r="T442" i="2"/>
  <c r="U442" i="2"/>
  <c r="T443" i="2"/>
  <c r="T444" i="2"/>
  <c r="T445" i="2"/>
  <c r="T446" i="2"/>
  <c r="T447" i="2"/>
  <c r="T448" i="2"/>
  <c r="T449" i="2"/>
  <c r="T450" i="2"/>
  <c r="T451" i="2"/>
  <c r="T452" i="2"/>
  <c r="U452" i="2"/>
  <c r="T453" i="2"/>
  <c r="T454" i="2"/>
  <c r="T455" i="2"/>
  <c r="T456" i="2"/>
  <c r="T457" i="2"/>
  <c r="U26" i="2" l="1"/>
  <c r="U25" i="2"/>
  <c r="U457" i="2"/>
  <c r="U455" i="2"/>
  <c r="U453" i="2"/>
  <c r="U451" i="2"/>
  <c r="U449" i="2"/>
  <c r="U447" i="2"/>
  <c r="U445" i="2"/>
  <c r="U456" i="2"/>
  <c r="U454" i="2"/>
  <c r="U450" i="2"/>
  <c r="U448" i="2"/>
  <c r="U446" i="2"/>
  <c r="U444" i="2"/>
  <c r="U443" i="2"/>
  <c r="K381" i="2"/>
  <c r="M194" i="2"/>
  <c r="G153" i="24" l="1"/>
  <c r="I153" i="24" s="1"/>
  <c r="I137" i="24" l="1"/>
  <c r="K153" i="24"/>
  <c r="J568" i="2"/>
  <c r="K568" i="2"/>
  <c r="M568" i="2"/>
  <c r="O568" i="2"/>
  <c r="P568" i="2"/>
  <c r="Q568" i="2"/>
  <c r="R568" i="2"/>
  <c r="P563" i="2"/>
  <c r="P562" i="2" s="1"/>
  <c r="P536" i="2"/>
  <c r="J542" i="2"/>
  <c r="K542" i="2"/>
  <c r="M542" i="2"/>
  <c r="O542" i="2"/>
  <c r="P542" i="2"/>
  <c r="Q542" i="2"/>
  <c r="R542" i="2"/>
  <c r="G62" i="24"/>
  <c r="M153" i="24" l="1"/>
  <c r="K137" i="24"/>
  <c r="K136" i="24" s="1"/>
  <c r="G61" i="24"/>
  <c r="I62" i="24"/>
  <c r="K62" i="24" s="1"/>
  <c r="M62" i="24" s="1"/>
  <c r="O62" i="24" s="1"/>
  <c r="Q62" i="24" s="1"/>
  <c r="G98" i="2"/>
  <c r="T116" i="2"/>
  <c r="T117" i="2"/>
  <c r="H114" i="2"/>
  <c r="G117" i="2"/>
  <c r="I155" i="2"/>
  <c r="G159" i="2"/>
  <c r="G161" i="2"/>
  <c r="G162" i="2"/>
  <c r="H335" i="2"/>
  <c r="V335" i="2" s="1"/>
  <c r="M137" i="24" l="1"/>
  <c r="O137" i="24" s="1"/>
  <c r="Q137" i="24" s="1"/>
  <c r="O153" i="24"/>
  <c r="Q153" i="24" s="1"/>
  <c r="M136" i="24"/>
  <c r="O136" i="24" s="1"/>
  <c r="Q136" i="24" s="1"/>
  <c r="K126" i="24"/>
  <c r="M126" i="24" s="1"/>
  <c r="O126" i="24" s="1"/>
  <c r="Q126" i="24" s="1"/>
  <c r="G60" i="24"/>
  <c r="I60" i="24" s="1"/>
  <c r="K60" i="24" s="1"/>
  <c r="M60" i="24" s="1"/>
  <c r="O60" i="24" s="1"/>
  <c r="Q60" i="24" s="1"/>
  <c r="I61" i="24"/>
  <c r="K61" i="24" s="1"/>
  <c r="M61" i="24" s="1"/>
  <c r="O61" i="24" s="1"/>
  <c r="Q61" i="24" s="1"/>
  <c r="J114" i="27"/>
  <c r="G114" i="27" s="1"/>
  <c r="G115" i="27"/>
  <c r="J44" i="27"/>
  <c r="M182" i="2"/>
  <c r="G44" i="27" l="1"/>
  <c r="U159" i="2"/>
  <c r="U116" i="2"/>
  <c r="U117" i="2"/>
  <c r="G108" i="27" l="1"/>
  <c r="U161" i="2"/>
  <c r="T161" i="2"/>
  <c r="T162" i="2"/>
  <c r="U162" i="2"/>
  <c r="J148" i="27"/>
  <c r="K194" i="2"/>
  <c r="J178" i="27" l="1"/>
  <c r="G178" i="27" s="1"/>
  <c r="G179" i="27" l="1"/>
  <c r="J174" i="27"/>
  <c r="G175" i="27"/>
  <c r="G174" i="27" l="1"/>
  <c r="G116" i="2"/>
  <c r="T335" i="2"/>
  <c r="T336" i="2"/>
  <c r="T337" i="2"/>
  <c r="T338" i="2"/>
  <c r="U336" i="2"/>
  <c r="U337" i="2"/>
  <c r="U338" i="2"/>
  <c r="G335" i="2"/>
  <c r="G336" i="2"/>
  <c r="G337" i="2"/>
  <c r="G338" i="2"/>
  <c r="G67" i="27" l="1"/>
  <c r="G105" i="27" l="1"/>
  <c r="U335" i="2"/>
  <c r="I42" i="27"/>
  <c r="H42" i="27"/>
  <c r="G15" i="35" l="1"/>
  <c r="G18" i="35" s="1"/>
  <c r="F7" i="35"/>
  <c r="I202" i="28" l="1"/>
  <c r="K201" i="28"/>
  <c r="K200" i="28" s="1"/>
  <c r="K199" i="28" s="1"/>
  <c r="K198" i="28" s="1"/>
  <c r="J201" i="28"/>
  <c r="I201" i="28"/>
  <c r="J200" i="28"/>
  <c r="J199" i="28" s="1"/>
  <c r="J198" i="28" s="1"/>
  <c r="I200" i="28"/>
  <c r="I199" i="28"/>
  <c r="I198" i="28"/>
  <c r="I193" i="28"/>
  <c r="I195" i="28"/>
  <c r="I196" i="28"/>
  <c r="I192" i="28" l="1"/>
  <c r="I240" i="28"/>
  <c r="I242" i="28"/>
  <c r="I243" i="28"/>
  <c r="G169" i="27" l="1"/>
  <c r="G170" i="27"/>
  <c r="C48" i="33" l="1"/>
  <c r="C47" i="33"/>
  <c r="C46" i="33"/>
  <c r="C45" i="33"/>
  <c r="C44" i="33"/>
  <c r="C42" i="33"/>
  <c r="C37" i="33"/>
  <c r="C36" i="33"/>
  <c r="C33" i="33"/>
  <c r="C21" i="33"/>
  <c r="C18" i="33"/>
  <c r="C8" i="33"/>
  <c r="C7" i="33"/>
  <c r="F6" i="33"/>
  <c r="E6" i="33"/>
  <c r="D6" i="33"/>
  <c r="C6" i="33"/>
  <c r="G92" i="2"/>
  <c r="G87" i="2"/>
  <c r="G88" i="2"/>
  <c r="G89" i="2"/>
  <c r="G95" i="2"/>
  <c r="G106" i="2"/>
  <c r="G107" i="2"/>
  <c r="G108" i="2"/>
  <c r="U106" i="2"/>
  <c r="U108" i="2"/>
  <c r="U107" i="2"/>
  <c r="T106" i="2"/>
  <c r="T107" i="2"/>
  <c r="T108" i="2"/>
  <c r="U98" i="2"/>
  <c r="T98" i="2"/>
  <c r="T95" i="2"/>
  <c r="U95" i="2"/>
  <c r="T89" i="2"/>
  <c r="U89" i="2"/>
  <c r="T88" i="2"/>
  <c r="U88" i="2"/>
  <c r="T87" i="2"/>
  <c r="U87" i="2"/>
  <c r="H124" i="23"/>
  <c r="U157" i="2"/>
  <c r="T157" i="2"/>
  <c r="G157" i="2"/>
  <c r="H121" i="23" l="1"/>
  <c r="H120" i="23" s="1"/>
  <c r="C41" i="33"/>
  <c r="G19" i="23"/>
  <c r="G21" i="23"/>
  <c r="G79" i="23"/>
  <c r="G81" i="23"/>
  <c r="G235" i="28"/>
  <c r="G234" i="28" s="1"/>
  <c r="I236" i="28"/>
  <c r="G206" i="28"/>
  <c r="G205" i="28" s="1"/>
  <c r="G333" i="2"/>
  <c r="H136" i="2"/>
  <c r="H29" i="2"/>
  <c r="G128" i="23" l="1"/>
  <c r="G127" i="23" s="1"/>
  <c r="G18" i="23"/>
  <c r="I235" i="28"/>
  <c r="G232" i="28"/>
  <c r="I234" i="28"/>
  <c r="G233" i="28"/>
  <c r="G78" i="23"/>
  <c r="G77" i="23" s="1"/>
  <c r="G76" i="23" s="1"/>
  <c r="G158" i="2"/>
  <c r="G118" i="2"/>
  <c r="G119" i="2"/>
  <c r="G15" i="23" l="1"/>
  <c r="G14" i="23" s="1"/>
  <c r="G20" i="27"/>
  <c r="G231" i="28"/>
  <c r="I231" i="28" s="1"/>
  <c r="I233" i="28"/>
  <c r="G230" i="28"/>
  <c r="I230" i="28" s="1"/>
  <c r="I232" i="28"/>
  <c r="G75" i="23"/>
  <c r="H172" i="27" l="1"/>
  <c r="I172" i="27"/>
  <c r="T118" i="2" l="1"/>
  <c r="Q341" i="2"/>
  <c r="P381" i="2"/>
  <c r="T158" i="2"/>
  <c r="K213" i="28"/>
  <c r="K215" i="28"/>
  <c r="J215" i="28"/>
  <c r="J213" i="28"/>
  <c r="G215" i="28"/>
  <c r="G213" i="28"/>
  <c r="H210" i="28"/>
  <c r="I210" i="28" s="1"/>
  <c r="H208" i="28"/>
  <c r="I208" i="28" s="1"/>
  <c r="P264" i="2"/>
  <c r="P263" i="2" s="1"/>
  <c r="Q264" i="2"/>
  <c r="R264" i="2"/>
  <c r="K264" i="2"/>
  <c r="M264" i="2"/>
  <c r="G158" i="27"/>
  <c r="G157" i="27" s="1"/>
  <c r="T119" i="2"/>
  <c r="M114" i="2"/>
  <c r="O114" i="2"/>
  <c r="P114" i="2"/>
  <c r="Q114" i="2"/>
  <c r="R114" i="2"/>
  <c r="J194" i="2"/>
  <c r="D31" i="2"/>
  <c r="G31" i="2"/>
  <c r="T31" i="2"/>
  <c r="J148" i="2"/>
  <c r="J136" i="2" s="1"/>
  <c r="M120" i="2"/>
  <c r="O120" i="2"/>
  <c r="P120" i="2"/>
  <c r="Q120" i="2"/>
  <c r="R120" i="2"/>
  <c r="J114" i="2"/>
  <c r="J112" i="2"/>
  <c r="K112" i="2"/>
  <c r="M112" i="2"/>
  <c r="O112" i="2"/>
  <c r="P112" i="2"/>
  <c r="Q112" i="2"/>
  <c r="R112" i="2"/>
  <c r="J109" i="2"/>
  <c r="K109" i="2"/>
  <c r="M109" i="2"/>
  <c r="O109" i="2"/>
  <c r="P109" i="2"/>
  <c r="Q109" i="2"/>
  <c r="R109" i="2"/>
  <c r="M70" i="2"/>
  <c r="O70" i="2"/>
  <c r="P70" i="2"/>
  <c r="Q70" i="2"/>
  <c r="M57" i="2"/>
  <c r="V57" i="2" s="1"/>
  <c r="M43" i="2"/>
  <c r="C22" i="30"/>
  <c r="C33" i="30"/>
  <c r="C24" i="30"/>
  <c r="C37" i="30"/>
  <c r="C36" i="30" s="1"/>
  <c r="C31" i="30"/>
  <c r="C9" i="30"/>
  <c r="C14" i="30"/>
  <c r="J555" i="2"/>
  <c r="K555" i="2"/>
  <c r="G12" i="27"/>
  <c r="G11" i="27" s="1"/>
  <c r="H11" i="27"/>
  <c r="K504" i="2"/>
  <c r="M504" i="2"/>
  <c r="P504" i="2"/>
  <c r="P469" i="2"/>
  <c r="H153" i="28"/>
  <c r="H217" i="28"/>
  <c r="H227" i="28"/>
  <c r="H239" i="28"/>
  <c r="H238" i="28" s="1"/>
  <c r="H237" i="28" s="1"/>
  <c r="H14" i="28"/>
  <c r="H186" i="28"/>
  <c r="H175" i="28"/>
  <c r="H174" i="28" s="1"/>
  <c r="H169" i="28" s="1"/>
  <c r="H168" i="28" s="1"/>
  <c r="H167" i="28" s="1"/>
  <c r="H177" i="28"/>
  <c r="H137" i="28"/>
  <c r="H136" i="28" s="1"/>
  <c r="H134" i="28"/>
  <c r="H133" i="28" s="1"/>
  <c r="H132" i="28" s="1"/>
  <c r="H131" i="28" s="1"/>
  <c r="H130" i="28" s="1"/>
  <c r="G134" i="28"/>
  <c r="G133" i="28" s="1"/>
  <c r="G132" i="28" s="1"/>
  <c r="G131" i="28" s="1"/>
  <c r="G130" i="28" s="1"/>
  <c r="G241" i="28"/>
  <c r="I241" i="28" s="1"/>
  <c r="G239" i="28"/>
  <c r="G238" i="28" s="1"/>
  <c r="G237" i="28" s="1"/>
  <c r="G227" i="28"/>
  <c r="G223" i="28"/>
  <c r="G219" i="28"/>
  <c r="G217" i="28"/>
  <c r="G194" i="28"/>
  <c r="I194" i="28" s="1"/>
  <c r="G189" i="28"/>
  <c r="G186" i="28"/>
  <c r="G178" i="28"/>
  <c r="G177" i="28" s="1"/>
  <c r="G175" i="28"/>
  <c r="G174" i="28" s="1"/>
  <c r="G169" i="28" s="1"/>
  <c r="G168" i="28" s="1"/>
  <c r="G167" i="28" s="1"/>
  <c r="G171" i="28"/>
  <c r="G162" i="28"/>
  <c r="G161" i="28" s="1"/>
  <c r="G158" i="28"/>
  <c r="G157" i="28" s="1"/>
  <c r="G150" i="28"/>
  <c r="G145" i="28"/>
  <c r="G137" i="28"/>
  <c r="G136" i="28" s="1"/>
  <c r="G126" i="28"/>
  <c r="G125" i="28" s="1"/>
  <c r="G123" i="28"/>
  <c r="G122" i="28" s="1"/>
  <c r="G121" i="28" s="1"/>
  <c r="G115" i="28"/>
  <c r="G114" i="28" s="1"/>
  <c r="G111" i="28"/>
  <c r="G110" i="28" s="1"/>
  <c r="G105" i="28"/>
  <c r="G104" i="28" s="1"/>
  <c r="G103" i="28" s="1"/>
  <c r="G99" i="28"/>
  <c r="G98" i="28" s="1"/>
  <c r="G81" i="28"/>
  <c r="G80" i="28" s="1"/>
  <c r="G74" i="28"/>
  <c r="G70" i="28"/>
  <c r="G67" i="28"/>
  <c r="G66" i="28" s="1"/>
  <c r="G64" i="28"/>
  <c r="G63" i="28" s="1"/>
  <c r="G60" i="28"/>
  <c r="G59" i="28" s="1"/>
  <c r="G56" i="28"/>
  <c r="G55" i="28" s="1"/>
  <c r="G52" i="28"/>
  <c r="G51" i="28" s="1"/>
  <c r="G48" i="28"/>
  <c r="G47" i="28" s="1"/>
  <c r="G44" i="28"/>
  <c r="G43" i="28" s="1"/>
  <c r="G40" i="28"/>
  <c r="G39" i="28" s="1"/>
  <c r="G34" i="28"/>
  <c r="G33" i="28" s="1"/>
  <c r="G30" i="28"/>
  <c r="G29" i="28" s="1"/>
  <c r="G120" i="23"/>
  <c r="G114" i="23" s="1"/>
  <c r="G113" i="23" s="1"/>
  <c r="I125" i="23"/>
  <c r="I124" i="23"/>
  <c r="I121" i="23" s="1"/>
  <c r="I120" i="23" s="1"/>
  <c r="O136" i="2"/>
  <c r="T147" i="2"/>
  <c r="T149" i="2"/>
  <c r="T150" i="2"/>
  <c r="T151" i="2"/>
  <c r="T152" i="2"/>
  <c r="T153" i="2"/>
  <c r="P136" i="2"/>
  <c r="G53" i="24"/>
  <c r="I53" i="24" s="1"/>
  <c r="K53" i="24" s="1"/>
  <c r="M53" i="24" s="1"/>
  <c r="O53" i="24" s="1"/>
  <c r="Q53" i="24" s="1"/>
  <c r="G55" i="24"/>
  <c r="I55" i="24" s="1"/>
  <c r="K55" i="24" s="1"/>
  <c r="M55" i="24" s="1"/>
  <c r="O55" i="24" s="1"/>
  <c r="Q55" i="24" s="1"/>
  <c r="G57" i="24"/>
  <c r="I57" i="24" s="1"/>
  <c r="K57" i="24" s="1"/>
  <c r="M57" i="24" s="1"/>
  <c r="O57" i="24" s="1"/>
  <c r="Q57" i="24" s="1"/>
  <c r="S182" i="24"/>
  <c r="R182" i="24"/>
  <c r="T156" i="2"/>
  <c r="M155" i="2"/>
  <c r="M154" i="2" s="1"/>
  <c r="O155" i="2"/>
  <c r="P155" i="2"/>
  <c r="Q155" i="2"/>
  <c r="R155" i="2"/>
  <c r="P182" i="2"/>
  <c r="R136" i="24"/>
  <c r="R126" i="24" s="1"/>
  <c r="S136" i="24"/>
  <c r="S126" i="24" s="1"/>
  <c r="M17" i="2"/>
  <c r="O17" i="2"/>
  <c r="P17" i="2"/>
  <c r="Q17" i="2"/>
  <c r="R17" i="2"/>
  <c r="M11" i="2"/>
  <c r="O11" i="2"/>
  <c r="P11" i="2"/>
  <c r="Q11" i="2"/>
  <c r="R11" i="2"/>
  <c r="T34" i="2"/>
  <c r="U34" i="2" s="1"/>
  <c r="G32" i="2"/>
  <c r="G33" i="2"/>
  <c r="G34" i="2"/>
  <c r="M19" i="2"/>
  <c r="V19" i="2" s="1"/>
  <c r="O19" i="2"/>
  <c r="P19" i="2"/>
  <c r="Q19" i="2"/>
  <c r="R19" i="2"/>
  <c r="M27" i="2"/>
  <c r="O27" i="2"/>
  <c r="P27" i="2"/>
  <c r="Q27" i="2"/>
  <c r="R27" i="2"/>
  <c r="R341" i="2"/>
  <c r="H79" i="23"/>
  <c r="H81" i="23"/>
  <c r="I20" i="23"/>
  <c r="I22" i="23"/>
  <c r="M511" i="2"/>
  <c r="O511" i="2"/>
  <c r="P511" i="2"/>
  <c r="Q511" i="2"/>
  <c r="R511" i="2"/>
  <c r="U68" i="2"/>
  <c r="P67" i="2"/>
  <c r="P42" i="2" s="1"/>
  <c r="J67" i="28"/>
  <c r="J66" i="28" s="1"/>
  <c r="K67" i="28"/>
  <c r="K66" i="28" s="1"/>
  <c r="I67" i="28"/>
  <c r="I66" i="28" s="1"/>
  <c r="I119" i="23"/>
  <c r="I118" i="23"/>
  <c r="I117" i="23"/>
  <c r="I116" i="23"/>
  <c r="I115" i="23"/>
  <c r="I39" i="23"/>
  <c r="I38" i="23"/>
  <c r="I37" i="23"/>
  <c r="I36" i="23"/>
  <c r="I35" i="23"/>
  <c r="I34" i="23"/>
  <c r="I33" i="23"/>
  <c r="T333" i="2"/>
  <c r="I64" i="23"/>
  <c r="I63" i="23" s="1"/>
  <c r="I61" i="23" s="1"/>
  <c r="G63" i="23"/>
  <c r="I142" i="23"/>
  <c r="I141" i="23" s="1"/>
  <c r="K242" i="28"/>
  <c r="K241" i="28" s="1"/>
  <c r="K240" i="28" s="1"/>
  <c r="K239" i="28" s="1"/>
  <c r="K238" i="28" s="1"/>
  <c r="K237" i="28" s="1"/>
  <c r="J242" i="28"/>
  <c r="J241" i="28" s="1"/>
  <c r="J240" i="28" s="1"/>
  <c r="J239" i="28" s="1"/>
  <c r="J238" i="28" s="1"/>
  <c r="J237" i="28" s="1"/>
  <c r="I239" i="28"/>
  <c r="I238" i="28" s="1"/>
  <c r="I237" i="28" s="1"/>
  <c r="K227" i="28"/>
  <c r="J227" i="28"/>
  <c r="I227" i="28"/>
  <c r="K223" i="28"/>
  <c r="J223" i="28"/>
  <c r="I223" i="28"/>
  <c r="K219" i="28"/>
  <c r="J219" i="28"/>
  <c r="I219" i="28"/>
  <c r="K217" i="28"/>
  <c r="J217" i="28"/>
  <c r="I217" i="28"/>
  <c r="I212" i="28"/>
  <c r="K197" i="28"/>
  <c r="J197" i="28"/>
  <c r="K195" i="28"/>
  <c r="J195" i="28"/>
  <c r="K194" i="28"/>
  <c r="K193" i="28" s="1"/>
  <c r="K192" i="28" s="1"/>
  <c r="K186" i="28" s="1"/>
  <c r="K185" i="28" s="1"/>
  <c r="J194" i="28"/>
  <c r="J193" i="28" s="1"/>
  <c r="J192" i="28" s="1"/>
  <c r="J186" i="28" s="1"/>
  <c r="J185" i="28" s="1"/>
  <c r="J184" i="28" s="1"/>
  <c r="K189" i="28"/>
  <c r="J189" i="28"/>
  <c r="I189" i="28"/>
  <c r="I186" i="28"/>
  <c r="K178" i="28"/>
  <c r="K177" i="28" s="1"/>
  <c r="J178" i="28"/>
  <c r="J177" i="28" s="1"/>
  <c r="I178" i="28"/>
  <c r="I177" i="28" s="1"/>
  <c r="K171" i="28"/>
  <c r="J171" i="28"/>
  <c r="I171" i="28"/>
  <c r="K167" i="28"/>
  <c r="K166" i="28" s="1"/>
  <c r="K165" i="28" s="1"/>
  <c r="J167" i="28"/>
  <c r="J166" i="28" s="1"/>
  <c r="J165" i="28" s="1"/>
  <c r="K162" i="28"/>
  <c r="K161" i="28" s="1"/>
  <c r="J162" i="28"/>
  <c r="J161" i="28" s="1"/>
  <c r="I162" i="28"/>
  <c r="I161" i="28" s="1"/>
  <c r="K158" i="28"/>
  <c r="K157" i="28" s="1"/>
  <c r="J158" i="28"/>
  <c r="I158" i="28"/>
  <c r="I157" i="28" s="1"/>
  <c r="J157" i="28"/>
  <c r="K150" i="28"/>
  <c r="J150" i="28"/>
  <c r="I150" i="28"/>
  <c r="K145" i="28"/>
  <c r="J145" i="28"/>
  <c r="I145" i="28"/>
  <c r="K137" i="28"/>
  <c r="K136" i="28" s="1"/>
  <c r="J137" i="28"/>
  <c r="J136" i="28" s="1"/>
  <c r="I137" i="28"/>
  <c r="I136" i="28" s="1"/>
  <c r="K133" i="28"/>
  <c r="J133" i="28"/>
  <c r="K130" i="28"/>
  <c r="J130" i="28"/>
  <c r="K126" i="28"/>
  <c r="K125" i="28" s="1"/>
  <c r="J126" i="28"/>
  <c r="J125" i="28" s="1"/>
  <c r="I126" i="28"/>
  <c r="I125" i="28" s="1"/>
  <c r="K123" i="28"/>
  <c r="K122" i="28" s="1"/>
  <c r="K121" i="28" s="1"/>
  <c r="J123" i="28"/>
  <c r="I123" i="28"/>
  <c r="J122" i="28"/>
  <c r="I122" i="28"/>
  <c r="J121" i="28"/>
  <c r="I121" i="28"/>
  <c r="K115" i="28"/>
  <c r="K114" i="28" s="1"/>
  <c r="J115" i="28"/>
  <c r="J114" i="28" s="1"/>
  <c r="I115" i="28"/>
  <c r="I114" i="28" s="1"/>
  <c r="K111" i="28"/>
  <c r="K110" i="28" s="1"/>
  <c r="J111" i="28"/>
  <c r="J110" i="28" s="1"/>
  <c r="I111" i="28"/>
  <c r="I110" i="28" s="1"/>
  <c r="K106" i="28"/>
  <c r="J106" i="28"/>
  <c r="K105" i="28"/>
  <c r="K104" i="28" s="1"/>
  <c r="K103" i="28" s="1"/>
  <c r="J105" i="28"/>
  <c r="J104" i="28" s="1"/>
  <c r="J103" i="28" s="1"/>
  <c r="I105" i="28"/>
  <c r="I104" i="28" s="1"/>
  <c r="I103" i="28" s="1"/>
  <c r="K101" i="28"/>
  <c r="J101" i="28"/>
  <c r="K100" i="28"/>
  <c r="K99" i="28" s="1"/>
  <c r="K98" i="28" s="1"/>
  <c r="J100" i="28"/>
  <c r="J99" i="28" s="1"/>
  <c r="J98" i="28" s="1"/>
  <c r="I99" i="28"/>
  <c r="I98" i="28" s="1"/>
  <c r="K81" i="28"/>
  <c r="K80" i="28" s="1"/>
  <c r="J81" i="28"/>
  <c r="J80" i="28" s="1"/>
  <c r="I81" i="28"/>
  <c r="I80" i="28" s="1"/>
  <c r="K74" i="28"/>
  <c r="J74" i="28"/>
  <c r="I74" i="28"/>
  <c r="K70" i="28"/>
  <c r="J70" i="28"/>
  <c r="I70" i="28"/>
  <c r="K64" i="28"/>
  <c r="K63" i="28" s="1"/>
  <c r="J64" i="28"/>
  <c r="J63" i="28" s="1"/>
  <c r="I64" i="28"/>
  <c r="I63" i="28" s="1"/>
  <c r="K60" i="28"/>
  <c r="K59" i="28" s="1"/>
  <c r="J60" i="28"/>
  <c r="J59" i="28" s="1"/>
  <c r="I60" i="28"/>
  <c r="I59" i="28" s="1"/>
  <c r="K56" i="28"/>
  <c r="K55" i="28" s="1"/>
  <c r="J56" i="28"/>
  <c r="J55" i="28" s="1"/>
  <c r="I56" i="28"/>
  <c r="I55" i="28" s="1"/>
  <c r="K52" i="28"/>
  <c r="K51" i="28" s="1"/>
  <c r="J52" i="28"/>
  <c r="J51" i="28" s="1"/>
  <c r="I52" i="28"/>
  <c r="I51" i="28" s="1"/>
  <c r="K48" i="28"/>
  <c r="K47" i="28" s="1"/>
  <c r="J48" i="28"/>
  <c r="I48" i="28"/>
  <c r="I47" i="28" s="1"/>
  <c r="J47" i="28"/>
  <c r="K44" i="28"/>
  <c r="K43" i="28" s="1"/>
  <c r="J44" i="28"/>
  <c r="J43" i="28" s="1"/>
  <c r="I44" i="28"/>
  <c r="I43" i="28" s="1"/>
  <c r="K40" i="28"/>
  <c r="K39" i="28" s="1"/>
  <c r="J40" i="28"/>
  <c r="J39" i="28" s="1"/>
  <c r="I40" i="28"/>
  <c r="I39" i="28" s="1"/>
  <c r="K34" i="28"/>
  <c r="K33" i="28" s="1"/>
  <c r="J34" i="28"/>
  <c r="J33" i="28" s="1"/>
  <c r="I34" i="28"/>
  <c r="I33" i="28" s="1"/>
  <c r="K30" i="28"/>
  <c r="K29" i="28" s="1"/>
  <c r="J30" i="28"/>
  <c r="I30" i="28"/>
  <c r="I29" i="28" s="1"/>
  <c r="J29" i="28"/>
  <c r="H17" i="27"/>
  <c r="J17" i="27"/>
  <c r="U56" i="2"/>
  <c r="T56" i="2"/>
  <c r="G56" i="2"/>
  <c r="G55" i="2" s="1"/>
  <c r="R55" i="2"/>
  <c r="Q55" i="2"/>
  <c r="O55" i="2"/>
  <c r="I55" i="2"/>
  <c r="H55" i="2"/>
  <c r="V55" i="2" s="1"/>
  <c r="F55" i="2"/>
  <c r="E55" i="2"/>
  <c r="D55" i="2"/>
  <c r="K550" i="2"/>
  <c r="K545" i="2" s="1"/>
  <c r="K324" i="2"/>
  <c r="M67" i="2"/>
  <c r="M42" i="2" s="1"/>
  <c r="O67" i="2"/>
  <c r="Q67" i="2"/>
  <c r="R67" i="2"/>
  <c r="K536" i="2"/>
  <c r="M536" i="2"/>
  <c r="M508" i="2" s="1"/>
  <c r="O536" i="2"/>
  <c r="Q536" i="2"/>
  <c r="Q508" i="2" s="1"/>
  <c r="R536" i="2"/>
  <c r="J536" i="2"/>
  <c r="Q324" i="2"/>
  <c r="R324" i="2"/>
  <c r="O459" i="2"/>
  <c r="Q459" i="2"/>
  <c r="R459" i="2"/>
  <c r="R70" i="2"/>
  <c r="H71" i="2"/>
  <c r="V71" i="2" s="1"/>
  <c r="G145" i="23"/>
  <c r="G71" i="23"/>
  <c r="G70" i="23" s="1"/>
  <c r="G69" i="23" s="1"/>
  <c r="G23" i="23"/>
  <c r="G13" i="23" s="1"/>
  <c r="I26" i="23"/>
  <c r="I25" i="23" s="1"/>
  <c r="I24" i="23" s="1"/>
  <c r="G124" i="24"/>
  <c r="G118" i="24"/>
  <c r="G112" i="24"/>
  <c r="I112" i="24" s="1"/>
  <c r="K112" i="24" s="1"/>
  <c r="M112" i="24" s="1"/>
  <c r="O112" i="24" s="1"/>
  <c r="Q112" i="24" s="1"/>
  <c r="G106" i="24"/>
  <c r="G90" i="24"/>
  <c r="I90" i="24" s="1"/>
  <c r="K90" i="24" s="1"/>
  <c r="M90" i="24" s="1"/>
  <c r="O90" i="24" s="1"/>
  <c r="Q90" i="24" s="1"/>
  <c r="G86" i="24"/>
  <c r="G80" i="24"/>
  <c r="G79" i="24" s="1"/>
  <c r="I79" i="24" s="1"/>
  <c r="K79" i="24" s="1"/>
  <c r="M79" i="24" s="1"/>
  <c r="O79" i="24" s="1"/>
  <c r="Q79" i="24" s="1"/>
  <c r="G83" i="24"/>
  <c r="G68" i="24"/>
  <c r="K68" i="24" s="1"/>
  <c r="M68" i="24" s="1"/>
  <c r="O68" i="24" s="1"/>
  <c r="Q68" i="24" s="1"/>
  <c r="H470" i="2"/>
  <c r="G487" i="2"/>
  <c r="G385" i="2"/>
  <c r="G386" i="2"/>
  <c r="G387" i="2"/>
  <c r="G388" i="2"/>
  <c r="G389" i="2"/>
  <c r="G390" i="2"/>
  <c r="G391" i="2"/>
  <c r="G392" i="2"/>
  <c r="G393" i="2"/>
  <c r="G394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340" i="2"/>
  <c r="G260" i="2"/>
  <c r="G261" i="2"/>
  <c r="G253" i="2"/>
  <c r="H194" i="2"/>
  <c r="V194" i="2" s="1"/>
  <c r="G196" i="2"/>
  <c r="G195" i="2"/>
  <c r="G156" i="2"/>
  <c r="G149" i="2"/>
  <c r="G150" i="2"/>
  <c r="G151" i="2"/>
  <c r="G152" i="2"/>
  <c r="G153" i="2"/>
  <c r="I148" i="2"/>
  <c r="H153" i="27"/>
  <c r="I153" i="27"/>
  <c r="H155" i="27"/>
  <c r="I155" i="27"/>
  <c r="H157" i="27"/>
  <c r="I157" i="27"/>
  <c r="H159" i="27"/>
  <c r="I159" i="27"/>
  <c r="H162" i="27"/>
  <c r="I162" i="27"/>
  <c r="H166" i="27"/>
  <c r="H185" i="27" s="1"/>
  <c r="I166" i="27"/>
  <c r="I185" i="27" s="1"/>
  <c r="G160" i="27"/>
  <c r="G161" i="27"/>
  <c r="G167" i="27"/>
  <c r="G166" i="27" s="1"/>
  <c r="G150" i="27"/>
  <c r="G148" i="27"/>
  <c r="G147" i="27" s="1"/>
  <c r="G146" i="27"/>
  <c r="G145" i="27" s="1"/>
  <c r="G129" i="27"/>
  <c r="G141" i="27"/>
  <c r="G140" i="27" s="1"/>
  <c r="G137" i="27"/>
  <c r="G136" i="27" s="1"/>
  <c r="G135" i="27"/>
  <c r="G134" i="27" s="1"/>
  <c r="G131" i="27"/>
  <c r="G130" i="27" s="1"/>
  <c r="G103" i="27"/>
  <c r="G100" i="27"/>
  <c r="G97" i="27"/>
  <c r="G96" i="27" s="1"/>
  <c r="G95" i="27"/>
  <c r="G94" i="27" s="1"/>
  <c r="G93" i="27"/>
  <c r="G92" i="27"/>
  <c r="G90" i="27"/>
  <c r="G88" i="27"/>
  <c r="G84" i="27"/>
  <c r="G83" i="27" s="1"/>
  <c r="G61" i="27"/>
  <c r="G50" i="27"/>
  <c r="K209" i="2"/>
  <c r="K239" i="2"/>
  <c r="K417" i="2"/>
  <c r="K155" i="2"/>
  <c r="K182" i="2"/>
  <c r="J559" i="2"/>
  <c r="K559" i="2"/>
  <c r="U143" i="2"/>
  <c r="U146" i="2"/>
  <c r="U188" i="2"/>
  <c r="U190" i="2"/>
  <c r="U197" i="2"/>
  <c r="U214" i="2"/>
  <c r="U244" i="2"/>
  <c r="U265" i="2"/>
  <c r="U267" i="2"/>
  <c r="U271" i="2"/>
  <c r="U273" i="2"/>
  <c r="U276" i="2"/>
  <c r="U278" i="2"/>
  <c r="U280" i="2"/>
  <c r="U321" i="2"/>
  <c r="U322" i="2"/>
  <c r="U323" i="2"/>
  <c r="U326" i="2"/>
  <c r="U344" i="2"/>
  <c r="U422" i="2"/>
  <c r="U426" i="2"/>
  <c r="U431" i="2"/>
  <c r="U435" i="2"/>
  <c r="U439" i="2"/>
  <c r="I176" i="28"/>
  <c r="U546" i="2"/>
  <c r="U549" i="2"/>
  <c r="U560" i="2"/>
  <c r="U10" i="2"/>
  <c r="U13" i="2"/>
  <c r="U22" i="2"/>
  <c r="U37" i="2"/>
  <c r="U39" i="2"/>
  <c r="U41" i="2"/>
  <c r="U47" i="2"/>
  <c r="U51" i="2"/>
  <c r="U53" i="2"/>
  <c r="U58" i="2"/>
  <c r="U66" i="2"/>
  <c r="U72" i="2"/>
  <c r="U73" i="2"/>
  <c r="U74" i="2"/>
  <c r="U75" i="2"/>
  <c r="U76" i="2"/>
  <c r="U77" i="2"/>
  <c r="U79" i="2"/>
  <c r="U80" i="2"/>
  <c r="U81" i="2"/>
  <c r="U82" i="2"/>
  <c r="U83" i="2"/>
  <c r="U84" i="2"/>
  <c r="U85" i="2"/>
  <c r="U86" i="2"/>
  <c r="U90" i="2"/>
  <c r="U92" i="2"/>
  <c r="U94" i="2"/>
  <c r="U96" i="2"/>
  <c r="U97" i="2"/>
  <c r="U99" i="2"/>
  <c r="U101" i="2"/>
  <c r="U102" i="2"/>
  <c r="U103" i="2"/>
  <c r="U104" i="2"/>
  <c r="U105" i="2"/>
  <c r="U121" i="2"/>
  <c r="U123" i="2"/>
  <c r="U124" i="2"/>
  <c r="U127" i="2"/>
  <c r="U129" i="2"/>
  <c r="U130" i="2"/>
  <c r="U131" i="2"/>
  <c r="U133" i="2"/>
  <c r="U134" i="2"/>
  <c r="U135" i="2"/>
  <c r="U138" i="2"/>
  <c r="U140" i="2"/>
  <c r="U150" i="2"/>
  <c r="U163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80" i="2"/>
  <c r="U181" i="2"/>
  <c r="U183" i="2"/>
  <c r="U184" i="2"/>
  <c r="U185" i="2"/>
  <c r="U186" i="2"/>
  <c r="U187" i="2"/>
  <c r="U189" i="2"/>
  <c r="U191" i="2"/>
  <c r="U192" i="2"/>
  <c r="U195" i="2"/>
  <c r="U196" i="2"/>
  <c r="U216" i="2"/>
  <c r="U217" i="2"/>
  <c r="U221" i="2"/>
  <c r="U225" i="2"/>
  <c r="U229" i="2"/>
  <c r="U232" i="2"/>
  <c r="U233" i="2"/>
  <c r="U237" i="2"/>
  <c r="U248" i="2"/>
  <c r="U252" i="2"/>
  <c r="U334" i="2"/>
  <c r="U340" i="2"/>
  <c r="U343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J79" i="27"/>
  <c r="J75" i="27" s="1"/>
  <c r="U371" i="2"/>
  <c r="U373" i="2"/>
  <c r="U374" i="2"/>
  <c r="U375" i="2"/>
  <c r="U377" i="2"/>
  <c r="U378" i="2"/>
  <c r="U379" i="2"/>
  <c r="U383" i="2"/>
  <c r="U385" i="2"/>
  <c r="U386" i="2"/>
  <c r="U387" i="2"/>
  <c r="U388" i="2"/>
  <c r="U390" i="2"/>
  <c r="U391" i="2"/>
  <c r="U392" i="2"/>
  <c r="U393" i="2"/>
  <c r="U394" i="2"/>
  <c r="U395" i="2"/>
  <c r="U396" i="2"/>
  <c r="U398" i="2"/>
  <c r="U399" i="2"/>
  <c r="U401" i="2"/>
  <c r="U402" i="2"/>
  <c r="U403" i="2"/>
  <c r="U404" i="2"/>
  <c r="U406" i="2"/>
  <c r="U407" i="2"/>
  <c r="U408" i="2"/>
  <c r="U410" i="2"/>
  <c r="U411" i="2"/>
  <c r="U414" i="2"/>
  <c r="U415" i="2"/>
  <c r="U416" i="2"/>
  <c r="U461" i="2"/>
  <c r="U465" i="2"/>
  <c r="U467" i="2"/>
  <c r="U472" i="2"/>
  <c r="U475" i="2"/>
  <c r="U477" i="2"/>
  <c r="U478" i="2"/>
  <c r="U481" i="2"/>
  <c r="U482" i="2"/>
  <c r="U484" i="2"/>
  <c r="U485" i="2"/>
  <c r="U486" i="2"/>
  <c r="U487" i="2"/>
  <c r="U491" i="2"/>
  <c r="U494" i="2"/>
  <c r="U496" i="2"/>
  <c r="U500" i="2"/>
  <c r="U502" i="2"/>
  <c r="U503" i="2"/>
  <c r="U507" i="2"/>
  <c r="U509" i="2"/>
  <c r="U512" i="2"/>
  <c r="U515" i="2"/>
  <c r="U517" i="2"/>
  <c r="U520" i="2"/>
  <c r="U522" i="2"/>
  <c r="U524" i="2"/>
  <c r="U526" i="2"/>
  <c r="U529" i="2"/>
  <c r="U531" i="2"/>
  <c r="U533" i="2"/>
  <c r="U535" i="2"/>
  <c r="U538" i="2"/>
  <c r="U540" i="2"/>
  <c r="M459" i="2"/>
  <c r="J563" i="2"/>
  <c r="M563" i="2"/>
  <c r="M562" i="2" s="1"/>
  <c r="O563" i="2"/>
  <c r="I563" i="2"/>
  <c r="O562" i="2"/>
  <c r="Q563" i="2"/>
  <c r="Q562" i="2" s="1"/>
  <c r="R563" i="2"/>
  <c r="R562" i="2" s="1"/>
  <c r="J550" i="2"/>
  <c r="M550" i="2"/>
  <c r="M545" i="2" s="1"/>
  <c r="M544" i="2" s="1"/>
  <c r="M483" i="2"/>
  <c r="M469" i="2" s="1"/>
  <c r="M418" i="2"/>
  <c r="M417" i="2" s="1"/>
  <c r="M413" i="2"/>
  <c r="M341" i="2"/>
  <c r="O341" i="2"/>
  <c r="W341" i="2" s="1"/>
  <c r="J324" i="2"/>
  <c r="M324" i="2"/>
  <c r="O324" i="2"/>
  <c r="J320" i="2"/>
  <c r="M320" i="2"/>
  <c r="O320" i="2"/>
  <c r="M311" i="2"/>
  <c r="M239" i="2"/>
  <c r="M208" i="2" s="1"/>
  <c r="M15" i="2"/>
  <c r="O15" i="2"/>
  <c r="Q15" i="2"/>
  <c r="R15" i="2"/>
  <c r="M29" i="2"/>
  <c r="O29" i="2"/>
  <c r="Q29" i="2"/>
  <c r="R29" i="2"/>
  <c r="T487" i="2"/>
  <c r="J483" i="2"/>
  <c r="J166" i="27"/>
  <c r="J159" i="27"/>
  <c r="J149" i="27"/>
  <c r="J147" i="27"/>
  <c r="J145" i="27"/>
  <c r="J136" i="27"/>
  <c r="J134" i="27"/>
  <c r="J130" i="27"/>
  <c r="G99" i="27"/>
  <c r="I98" i="27"/>
  <c r="I96" i="27"/>
  <c r="I94" i="27"/>
  <c r="I91" i="27"/>
  <c r="I83" i="27"/>
  <c r="G73" i="27"/>
  <c r="U400" i="2"/>
  <c r="T383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U152" i="2"/>
  <c r="U147" i="2"/>
  <c r="Q136" i="2"/>
  <c r="Q69" i="2" s="1"/>
  <c r="J182" i="2"/>
  <c r="O182" i="2"/>
  <c r="Q182" i="2"/>
  <c r="R182" i="2"/>
  <c r="O555" i="2"/>
  <c r="Q555" i="2"/>
  <c r="R555" i="2"/>
  <c r="O504" i="2"/>
  <c r="Q504" i="2"/>
  <c r="R504" i="2"/>
  <c r="T254" i="2"/>
  <c r="T260" i="2"/>
  <c r="T261" i="2"/>
  <c r="T340" i="2"/>
  <c r="O418" i="2"/>
  <c r="O417" i="2" s="1"/>
  <c r="Q418" i="2"/>
  <c r="Q417" i="2" s="1"/>
  <c r="R418" i="2"/>
  <c r="R417" i="2" s="1"/>
  <c r="R136" i="2"/>
  <c r="I91" i="23"/>
  <c r="I90" i="23" s="1"/>
  <c r="I89" i="23" s="1"/>
  <c r="H145" i="23"/>
  <c r="T196" i="2"/>
  <c r="T195" i="2"/>
  <c r="O194" i="2"/>
  <c r="Q194" i="2"/>
  <c r="R194" i="2"/>
  <c r="O413" i="2"/>
  <c r="Q413" i="2"/>
  <c r="Q381" i="2" s="1"/>
  <c r="R413" i="2"/>
  <c r="R381" i="2" s="1"/>
  <c r="J381" i="2"/>
  <c r="R483" i="2"/>
  <c r="R469" i="2" s="1"/>
  <c r="O483" i="2"/>
  <c r="O469" i="2" s="1"/>
  <c r="Q483" i="2"/>
  <c r="Q469" i="2" s="1"/>
  <c r="J311" i="2"/>
  <c r="O311" i="2"/>
  <c r="Q311" i="2"/>
  <c r="R311" i="2"/>
  <c r="J239" i="2"/>
  <c r="O239" i="2"/>
  <c r="O208" i="2" s="1"/>
  <c r="Q239" i="2"/>
  <c r="Q208" i="2" s="1"/>
  <c r="R239" i="2"/>
  <c r="R208" i="2" s="1"/>
  <c r="J488" i="2"/>
  <c r="O488" i="2"/>
  <c r="Q489" i="2"/>
  <c r="O545" i="2"/>
  <c r="R545" i="2"/>
  <c r="R544" i="2" s="1"/>
  <c r="Q550" i="2"/>
  <c r="Q545" i="2" s="1"/>
  <c r="T10" i="2"/>
  <c r="T12" i="2"/>
  <c r="T13" i="2"/>
  <c r="T14" i="2"/>
  <c r="T16" i="2"/>
  <c r="T18" i="2"/>
  <c r="T20" i="2"/>
  <c r="T21" i="2"/>
  <c r="T22" i="2"/>
  <c r="T23" i="2"/>
  <c r="T24" i="2"/>
  <c r="T27" i="2"/>
  <c r="T28" i="2"/>
  <c r="U28" i="2" s="1"/>
  <c r="T30" i="2"/>
  <c r="T32" i="2"/>
  <c r="T33" i="2"/>
  <c r="T35" i="2"/>
  <c r="T36" i="2"/>
  <c r="T37" i="2"/>
  <c r="T38" i="2"/>
  <c r="T39" i="2"/>
  <c r="T40" i="2"/>
  <c r="T41" i="2"/>
  <c r="T43" i="2"/>
  <c r="T44" i="2"/>
  <c r="T45" i="2"/>
  <c r="T46" i="2"/>
  <c r="T47" i="2"/>
  <c r="T48" i="2"/>
  <c r="T49" i="2"/>
  <c r="T50" i="2"/>
  <c r="T51" i="2"/>
  <c r="T52" i="2"/>
  <c r="T53" i="2"/>
  <c r="T54" i="2"/>
  <c r="T57" i="2"/>
  <c r="T58" i="2"/>
  <c r="T59" i="2"/>
  <c r="T60" i="2"/>
  <c r="T61" i="2"/>
  <c r="T66" i="2"/>
  <c r="T68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90" i="2"/>
  <c r="T91" i="2"/>
  <c r="T92" i="2"/>
  <c r="T93" i="2"/>
  <c r="T94" i="2"/>
  <c r="T96" i="2"/>
  <c r="T97" i="2"/>
  <c r="T99" i="2"/>
  <c r="T100" i="2"/>
  <c r="T101" i="2"/>
  <c r="T102" i="2"/>
  <c r="T103" i="2"/>
  <c r="T104" i="2"/>
  <c r="T105" i="2"/>
  <c r="T110" i="2"/>
  <c r="T111" i="2"/>
  <c r="T112" i="2"/>
  <c r="T113" i="2"/>
  <c r="T114" i="2"/>
  <c r="T115" i="2"/>
  <c r="T120" i="2"/>
  <c r="T121" i="2"/>
  <c r="T122" i="2"/>
  <c r="T123" i="2"/>
  <c r="T124" i="2"/>
  <c r="T128" i="2"/>
  <c r="T129" i="2"/>
  <c r="T130" i="2"/>
  <c r="T131" i="2"/>
  <c r="T132" i="2"/>
  <c r="T133" i="2"/>
  <c r="T134" i="2"/>
  <c r="T135" i="2"/>
  <c r="T137" i="2"/>
  <c r="T138" i="2"/>
  <c r="T139" i="2"/>
  <c r="T140" i="2"/>
  <c r="T141" i="2"/>
  <c r="T142" i="2"/>
  <c r="T144" i="2"/>
  <c r="T145" i="2"/>
  <c r="T146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3" i="2"/>
  <c r="T184" i="2"/>
  <c r="T185" i="2"/>
  <c r="T186" i="2"/>
  <c r="T187" i="2"/>
  <c r="T188" i="2"/>
  <c r="T189" i="2"/>
  <c r="T190" i="2"/>
  <c r="T191" i="2"/>
  <c r="T192" i="2"/>
  <c r="T193" i="2"/>
  <c r="T197" i="2"/>
  <c r="T198" i="2"/>
  <c r="T199" i="2"/>
  <c r="T200" i="2"/>
  <c r="T201" i="2"/>
  <c r="T202" i="2"/>
  <c r="T203" i="2"/>
  <c r="T204" i="2"/>
  <c r="T205" i="2"/>
  <c r="T206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2" i="2"/>
  <c r="T313" i="2"/>
  <c r="T314" i="2"/>
  <c r="T315" i="2"/>
  <c r="T316" i="2"/>
  <c r="T317" i="2"/>
  <c r="T318" i="2"/>
  <c r="T319" i="2"/>
  <c r="T321" i="2"/>
  <c r="T322" i="2"/>
  <c r="T323" i="2"/>
  <c r="T325" i="2"/>
  <c r="T326" i="2"/>
  <c r="T327" i="2"/>
  <c r="T334" i="2"/>
  <c r="T343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2" i="2"/>
  <c r="T409" i="2"/>
  <c r="T410" i="2"/>
  <c r="T411" i="2"/>
  <c r="T412" i="2"/>
  <c r="T414" i="2"/>
  <c r="T415" i="2"/>
  <c r="T416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58" i="2"/>
  <c r="T460" i="2"/>
  <c r="T461" i="2"/>
  <c r="T463" i="2"/>
  <c r="T465" i="2"/>
  <c r="T466" i="2"/>
  <c r="T467" i="2"/>
  <c r="T470" i="2"/>
  <c r="T471" i="2"/>
  <c r="T472" i="2"/>
  <c r="T473" i="2"/>
  <c r="T474" i="2"/>
  <c r="T475" i="2"/>
  <c r="T478" i="2"/>
  <c r="T479" i="2"/>
  <c r="T480" i="2"/>
  <c r="T481" i="2"/>
  <c r="T482" i="2"/>
  <c r="T484" i="2"/>
  <c r="T485" i="2"/>
  <c r="T486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5" i="2"/>
  <c r="T507" i="2"/>
  <c r="T509" i="2"/>
  <c r="T510" i="2"/>
  <c r="T511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6" i="2"/>
  <c r="T547" i="2"/>
  <c r="T548" i="2"/>
  <c r="T549" i="2"/>
  <c r="T551" i="2"/>
  <c r="T552" i="2"/>
  <c r="T553" i="2"/>
  <c r="T554" i="2"/>
  <c r="T555" i="2"/>
  <c r="T556" i="2"/>
  <c r="T557" i="2"/>
  <c r="T558" i="2"/>
  <c r="T560" i="2"/>
  <c r="T561" i="2"/>
  <c r="T564" i="2"/>
  <c r="T565" i="2"/>
  <c r="T566" i="2"/>
  <c r="T567" i="2"/>
  <c r="T569" i="2"/>
  <c r="T568" i="2" s="1"/>
  <c r="I28" i="23"/>
  <c r="I29" i="23"/>
  <c r="I30" i="23"/>
  <c r="I31" i="23"/>
  <c r="I32" i="23"/>
  <c r="I43" i="23"/>
  <c r="I48" i="23"/>
  <c r="I49" i="23"/>
  <c r="I50" i="23"/>
  <c r="I51" i="23"/>
  <c r="I52" i="23"/>
  <c r="I54" i="23"/>
  <c r="I53" i="23" s="1"/>
  <c r="I55" i="23"/>
  <c r="I56" i="23"/>
  <c r="I57" i="23"/>
  <c r="I27" i="23"/>
  <c r="D569" i="2"/>
  <c r="F568" i="2"/>
  <c r="E568" i="2"/>
  <c r="D567" i="2"/>
  <c r="D566" i="2" s="1"/>
  <c r="F566" i="2"/>
  <c r="E566" i="2"/>
  <c r="D565" i="2"/>
  <c r="D564" i="2"/>
  <c r="F563" i="2"/>
  <c r="F562" i="2" s="1"/>
  <c r="E563" i="2"/>
  <c r="D561" i="2"/>
  <c r="D560" i="2"/>
  <c r="F559" i="2"/>
  <c r="E559" i="2"/>
  <c r="D556" i="2"/>
  <c r="F555" i="2"/>
  <c r="E555" i="2"/>
  <c r="D554" i="2"/>
  <c r="D553" i="2"/>
  <c r="D552" i="2"/>
  <c r="D551" i="2"/>
  <c r="F550" i="2"/>
  <c r="E550" i="2"/>
  <c r="D549" i="2"/>
  <c r="D548" i="2"/>
  <c r="F547" i="2"/>
  <c r="F545" i="2" s="1"/>
  <c r="E547" i="2"/>
  <c r="E545" i="2" s="1"/>
  <c r="D546" i="2"/>
  <c r="D543" i="2"/>
  <c r="F542" i="2"/>
  <c r="E542" i="2"/>
  <c r="D541" i="2"/>
  <c r="D540" i="2"/>
  <c r="D539" i="2"/>
  <c r="D538" i="2"/>
  <c r="D537" i="2"/>
  <c r="F536" i="2"/>
  <c r="E536" i="2"/>
  <c r="D535" i="2"/>
  <c r="D534" i="2"/>
  <c r="D533" i="2"/>
  <c r="D532" i="2"/>
  <c r="D531" i="2"/>
  <c r="D530" i="2"/>
  <c r="D529" i="2"/>
  <c r="D528" i="2"/>
  <c r="E527" i="2"/>
  <c r="D527" i="2" s="1"/>
  <c r="D526" i="2"/>
  <c r="D525" i="2"/>
  <c r="D524" i="2"/>
  <c r="D523" i="2"/>
  <c r="D522" i="2"/>
  <c r="D521" i="2"/>
  <c r="D520" i="2"/>
  <c r="F519" i="2"/>
  <c r="F511" i="2" s="1"/>
  <c r="E519" i="2"/>
  <c r="D518" i="2"/>
  <c r="D517" i="2"/>
  <c r="D516" i="2"/>
  <c r="D515" i="2"/>
  <c r="D513" i="2"/>
  <c r="D512" i="2"/>
  <c r="D510" i="2"/>
  <c r="D509" i="2"/>
  <c r="D507" i="2"/>
  <c r="D505" i="2"/>
  <c r="F504" i="2"/>
  <c r="E504" i="2"/>
  <c r="D503" i="2"/>
  <c r="D502" i="2"/>
  <c r="F501" i="2"/>
  <c r="E501" i="2"/>
  <c r="D500" i="2"/>
  <c r="D499" i="2"/>
  <c r="F498" i="2"/>
  <c r="F497" i="2" s="1"/>
  <c r="E498" i="2"/>
  <c r="D496" i="2"/>
  <c r="F495" i="2"/>
  <c r="E495" i="2"/>
  <c r="D494" i="2"/>
  <c r="F493" i="2"/>
  <c r="E493" i="2"/>
  <c r="D491" i="2"/>
  <c r="D490" i="2"/>
  <c r="F489" i="2"/>
  <c r="E489" i="2"/>
  <c r="D486" i="2"/>
  <c r="D485" i="2"/>
  <c r="D484" i="2"/>
  <c r="F483" i="2"/>
  <c r="E483" i="2"/>
  <c r="D482" i="2"/>
  <c r="D481" i="2"/>
  <c r="D480" i="2"/>
  <c r="F479" i="2"/>
  <c r="E479" i="2"/>
  <c r="D478" i="2"/>
  <c r="D477" i="2"/>
  <c r="D475" i="2"/>
  <c r="D473" i="2"/>
  <c r="D472" i="2"/>
  <c r="D471" i="2"/>
  <c r="F470" i="2"/>
  <c r="E470" i="2"/>
  <c r="D467" i="2"/>
  <c r="D466" i="2"/>
  <c r="D465" i="2"/>
  <c r="D463" i="2"/>
  <c r="D461" i="2"/>
  <c r="D460" i="2"/>
  <c r="F459" i="2"/>
  <c r="E459" i="2"/>
  <c r="D458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F428" i="2"/>
  <c r="E428" i="2"/>
  <c r="D427" i="2"/>
  <c r="D426" i="2"/>
  <c r="D425" i="2"/>
  <c r="D424" i="2"/>
  <c r="D423" i="2"/>
  <c r="D422" i="2"/>
  <c r="D421" i="2"/>
  <c r="D420" i="2"/>
  <c r="F419" i="2"/>
  <c r="E419" i="2"/>
  <c r="D416" i="2"/>
  <c r="D415" i="2"/>
  <c r="D414" i="2"/>
  <c r="F413" i="2"/>
  <c r="E413" i="2"/>
  <c r="D412" i="2"/>
  <c r="D411" i="2"/>
  <c r="D410" i="2"/>
  <c r="F409" i="2"/>
  <c r="E409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3" i="2"/>
  <c r="D392" i="2"/>
  <c r="D391" i="2"/>
  <c r="D390" i="2"/>
  <c r="D389" i="2"/>
  <c r="D388" i="2"/>
  <c r="D387" i="2"/>
  <c r="D386" i="2"/>
  <c r="D385" i="2"/>
  <c r="D383" i="2"/>
  <c r="E382" i="2"/>
  <c r="D382" i="2" s="1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4" i="2"/>
  <c r="D343" i="2"/>
  <c r="D342" i="2"/>
  <c r="F341" i="2"/>
  <c r="E341" i="2"/>
  <c r="D334" i="2"/>
  <c r="D327" i="2"/>
  <c r="D326" i="2"/>
  <c r="D325" i="2"/>
  <c r="F324" i="2"/>
  <c r="E324" i="2"/>
  <c r="D323" i="2"/>
  <c r="D322" i="2"/>
  <c r="D321" i="2"/>
  <c r="F320" i="2"/>
  <c r="E320" i="2"/>
  <c r="D319" i="2"/>
  <c r="D318" i="2"/>
  <c r="D317" i="2"/>
  <c r="D316" i="2"/>
  <c r="D315" i="2"/>
  <c r="D314" i="2"/>
  <c r="D313" i="2"/>
  <c r="D312" i="2"/>
  <c r="F311" i="2"/>
  <c r="E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E285" i="2"/>
  <c r="D285" i="2" s="1"/>
  <c r="D284" i="2"/>
  <c r="D283" i="2"/>
  <c r="D282" i="2"/>
  <c r="F281" i="2"/>
  <c r="E281" i="2"/>
  <c r="D280" i="2"/>
  <c r="D279" i="2"/>
  <c r="D278" i="2"/>
  <c r="D277" i="2"/>
  <c r="D276" i="2"/>
  <c r="F275" i="2"/>
  <c r="D275" i="2" s="1"/>
  <c r="D274" i="2"/>
  <c r="D273" i="2"/>
  <c r="D272" i="2"/>
  <c r="D271" i="2"/>
  <c r="D270" i="2"/>
  <c r="D268" i="2"/>
  <c r="D267" i="2"/>
  <c r="D266" i="2"/>
  <c r="D265" i="2"/>
  <c r="F264" i="2"/>
  <c r="E26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F239" i="2"/>
  <c r="E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F209" i="2"/>
  <c r="E209" i="2"/>
  <c r="D206" i="2"/>
  <c r="D205" i="2"/>
  <c r="F204" i="2"/>
  <c r="E204" i="2"/>
  <c r="D203" i="2"/>
  <c r="D202" i="2"/>
  <c r="D201" i="2"/>
  <c r="D200" i="2"/>
  <c r="D199" i="2"/>
  <c r="D198" i="2"/>
  <c r="D197" i="2"/>
  <c r="D195" i="2"/>
  <c r="F194" i="2"/>
  <c r="E194" i="2"/>
  <c r="D193" i="2"/>
  <c r="D192" i="2"/>
  <c r="D191" i="2"/>
  <c r="D190" i="2"/>
  <c r="D189" i="2"/>
  <c r="D188" i="2"/>
  <c r="D187" i="2"/>
  <c r="D186" i="2"/>
  <c r="D185" i="2"/>
  <c r="D184" i="2"/>
  <c r="D183" i="2"/>
  <c r="F182" i="2"/>
  <c r="E182" i="2"/>
  <c r="D181" i="2"/>
  <c r="D180" i="2"/>
  <c r="F179" i="2"/>
  <c r="E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F164" i="2"/>
  <c r="F155" i="2" s="1"/>
  <c r="E164" i="2"/>
  <c r="D163" i="2"/>
  <c r="E155" i="2"/>
  <c r="D146" i="2"/>
  <c r="D145" i="2"/>
  <c r="D144" i="2"/>
  <c r="D143" i="2"/>
  <c r="D142" i="2"/>
  <c r="D141" i="2"/>
  <c r="D140" i="2"/>
  <c r="D139" i="2"/>
  <c r="D138" i="2"/>
  <c r="D137" i="2"/>
  <c r="F136" i="2"/>
  <c r="E136" i="2"/>
  <c r="D135" i="2"/>
  <c r="D134" i="2"/>
  <c r="D133" i="2"/>
  <c r="D132" i="2"/>
  <c r="D131" i="2"/>
  <c r="D130" i="2"/>
  <c r="D129" i="2"/>
  <c r="D128" i="2"/>
  <c r="D127" i="2"/>
  <c r="D124" i="2"/>
  <c r="D123" i="2"/>
  <c r="F122" i="2"/>
  <c r="D122" i="2" s="1"/>
  <c r="D121" i="2"/>
  <c r="E120" i="2"/>
  <c r="D115" i="2"/>
  <c r="F114" i="2"/>
  <c r="E114" i="2"/>
  <c r="D113" i="2"/>
  <c r="F112" i="2"/>
  <c r="E112" i="2"/>
  <c r="D111" i="2"/>
  <c r="D110" i="2"/>
  <c r="F109" i="2"/>
  <c r="E109" i="2"/>
  <c r="D105" i="2"/>
  <c r="D104" i="2"/>
  <c r="D103" i="2"/>
  <c r="D102" i="2"/>
  <c r="D101" i="2"/>
  <c r="D100" i="2"/>
  <c r="D99" i="2"/>
  <c r="D97" i="2"/>
  <c r="D96" i="2"/>
  <c r="D94" i="2"/>
  <c r="F93" i="2"/>
  <c r="E93" i="2"/>
  <c r="D92" i="2"/>
  <c r="D91" i="2"/>
  <c r="D90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F71" i="2"/>
  <c r="E71" i="2"/>
  <c r="E70" i="2" s="1"/>
  <c r="D68" i="2"/>
  <c r="F67" i="2"/>
  <c r="E67" i="2"/>
  <c r="D66" i="2"/>
  <c r="D61" i="2"/>
  <c r="D60" i="2"/>
  <c r="D59" i="2"/>
  <c r="D58" i="2"/>
  <c r="F57" i="2"/>
  <c r="E57" i="2"/>
  <c r="D54" i="2"/>
  <c r="D53" i="2"/>
  <c r="D52" i="2"/>
  <c r="D51" i="2"/>
  <c r="D50" i="2"/>
  <c r="D49" i="2"/>
  <c r="D48" i="2"/>
  <c r="D47" i="2"/>
  <c r="D46" i="2"/>
  <c r="D45" i="2"/>
  <c r="D44" i="2"/>
  <c r="F43" i="2"/>
  <c r="E43" i="2"/>
  <c r="D41" i="2"/>
  <c r="D40" i="2"/>
  <c r="D39" i="2"/>
  <c r="D38" i="2"/>
  <c r="D37" i="2"/>
  <c r="D36" i="2"/>
  <c r="D35" i="2"/>
  <c r="D33" i="2"/>
  <c r="D32" i="2"/>
  <c r="D30" i="2"/>
  <c r="F29" i="2"/>
  <c r="E29" i="2"/>
  <c r="D28" i="2"/>
  <c r="F27" i="2"/>
  <c r="E27" i="2"/>
  <c r="D24" i="2"/>
  <c r="F23" i="2"/>
  <c r="E23" i="2"/>
  <c r="D22" i="2"/>
  <c r="D21" i="2"/>
  <c r="D20" i="2"/>
  <c r="F19" i="2"/>
  <c r="E19" i="2"/>
  <c r="D18" i="2"/>
  <c r="F17" i="2"/>
  <c r="E17" i="2"/>
  <c r="D16" i="2"/>
  <c r="F15" i="2"/>
  <c r="E15" i="2"/>
  <c r="D14" i="2"/>
  <c r="D13" i="2"/>
  <c r="D12" i="2"/>
  <c r="F11" i="2"/>
  <c r="E11" i="2"/>
  <c r="D10" i="2"/>
  <c r="F9" i="2"/>
  <c r="E9" i="2"/>
  <c r="S190" i="24"/>
  <c r="S181" i="24" s="1"/>
  <c r="R190" i="24"/>
  <c r="R181" i="24" s="1"/>
  <c r="R11" i="24" s="1"/>
  <c r="K41" i="23"/>
  <c r="J41" i="23"/>
  <c r="K40" i="23"/>
  <c r="J40" i="23"/>
  <c r="K12" i="23"/>
  <c r="J12" i="23"/>
  <c r="K11" i="23"/>
  <c r="J11" i="23"/>
  <c r="I43" i="2"/>
  <c r="W43" i="2" s="1"/>
  <c r="H43" i="2"/>
  <c r="V43" i="2" s="1"/>
  <c r="U569" i="2"/>
  <c r="U567" i="2"/>
  <c r="U566" i="2" s="1"/>
  <c r="U565" i="2"/>
  <c r="U564" i="2"/>
  <c r="U561" i="2"/>
  <c r="U558" i="2"/>
  <c r="U556" i="2"/>
  <c r="U553" i="2"/>
  <c r="U551" i="2"/>
  <c r="U548" i="2"/>
  <c r="U539" i="2"/>
  <c r="U532" i="2"/>
  <c r="U528" i="2"/>
  <c r="U525" i="2"/>
  <c r="U523" i="2"/>
  <c r="U521" i="2"/>
  <c r="U518" i="2"/>
  <c r="U516" i="2"/>
  <c r="U513" i="2"/>
  <c r="U510" i="2"/>
  <c r="U505" i="2"/>
  <c r="U499" i="2"/>
  <c r="U490" i="2"/>
  <c r="U480" i="2"/>
  <c r="U473" i="2"/>
  <c r="U471" i="2"/>
  <c r="U466" i="2"/>
  <c r="U463" i="2"/>
  <c r="U460" i="2"/>
  <c r="U440" i="2"/>
  <c r="U438" i="2"/>
  <c r="U434" i="2"/>
  <c r="U432" i="2"/>
  <c r="U430" i="2"/>
  <c r="U424" i="2"/>
  <c r="U420" i="2"/>
  <c r="U412" i="2"/>
  <c r="U380" i="2"/>
  <c r="U376" i="2"/>
  <c r="U372" i="2"/>
  <c r="U327" i="2"/>
  <c r="U325" i="2"/>
  <c r="U319" i="2"/>
  <c r="U317" i="2"/>
  <c r="U315" i="2"/>
  <c r="U313" i="2"/>
  <c r="U310" i="2"/>
  <c r="U308" i="2"/>
  <c r="U306" i="2"/>
  <c r="U304" i="2"/>
  <c r="U303" i="2"/>
  <c r="U302" i="2"/>
  <c r="U301" i="2"/>
  <c r="U300" i="2"/>
  <c r="U299" i="2"/>
  <c r="U298" i="2"/>
  <c r="U297" i="2"/>
  <c r="U296" i="2"/>
  <c r="U295" i="2"/>
  <c r="U294" i="2"/>
  <c r="U293" i="2"/>
  <c r="U292" i="2"/>
  <c r="U291" i="2"/>
  <c r="U290" i="2"/>
  <c r="U289" i="2"/>
  <c r="U288" i="2"/>
  <c r="U287" i="2"/>
  <c r="U286" i="2"/>
  <c r="U283" i="2"/>
  <c r="U279" i="2"/>
  <c r="U277" i="2"/>
  <c r="U274" i="2"/>
  <c r="U272" i="2"/>
  <c r="U270" i="2"/>
  <c r="U268" i="2"/>
  <c r="U266" i="2"/>
  <c r="U253" i="2"/>
  <c r="U251" i="2"/>
  <c r="U249" i="2"/>
  <c r="U247" i="2"/>
  <c r="U245" i="2"/>
  <c r="U243" i="2"/>
  <c r="U241" i="2"/>
  <c r="U236" i="2"/>
  <c r="U234" i="2"/>
  <c r="U230" i="2"/>
  <c r="U228" i="2"/>
  <c r="U226" i="2"/>
  <c r="U224" i="2"/>
  <c r="U222" i="2"/>
  <c r="U220" i="2"/>
  <c r="U218" i="2"/>
  <c r="U212" i="2"/>
  <c r="U210" i="2"/>
  <c r="U205" i="2"/>
  <c r="U202" i="2"/>
  <c r="U200" i="2"/>
  <c r="U198" i="2"/>
  <c r="U178" i="2"/>
  <c r="U145" i="2"/>
  <c r="U141" i="2"/>
  <c r="U137" i="2"/>
  <c r="U132" i="2"/>
  <c r="U128" i="2"/>
  <c r="U110" i="2"/>
  <c r="U100" i="2"/>
  <c r="U91" i="2"/>
  <c r="U78" i="2"/>
  <c r="U60" i="2"/>
  <c r="U49" i="2"/>
  <c r="U45" i="2"/>
  <c r="U35" i="2"/>
  <c r="U30" i="2"/>
  <c r="U21" i="2"/>
  <c r="U18" i="2"/>
  <c r="U14" i="2"/>
  <c r="H419" i="2"/>
  <c r="V419" i="2" s="1"/>
  <c r="G422" i="2"/>
  <c r="H555" i="2"/>
  <c r="G146" i="2"/>
  <c r="H542" i="2"/>
  <c r="V542" i="2" s="1"/>
  <c r="G144" i="2"/>
  <c r="AA419" i="14"/>
  <c r="H483" i="2"/>
  <c r="V483" i="2" s="1"/>
  <c r="I483" i="2"/>
  <c r="W483" i="2" s="1"/>
  <c r="I239" i="2"/>
  <c r="W239" i="2" s="1"/>
  <c r="H239" i="2"/>
  <c r="AB419" i="14"/>
  <c r="I479" i="2"/>
  <c r="W479" i="2" s="1"/>
  <c r="G567" i="2"/>
  <c r="G566" i="2" s="1"/>
  <c r="H566" i="2"/>
  <c r="V566" i="2" s="1"/>
  <c r="AA53" i="9"/>
  <c r="Z55" i="9"/>
  <c r="G59" i="2"/>
  <c r="Z490" i="16"/>
  <c r="Z491" i="16"/>
  <c r="J490" i="16"/>
  <c r="J491" i="16"/>
  <c r="AB487" i="16"/>
  <c r="AA487" i="16"/>
  <c r="L487" i="16"/>
  <c r="M487" i="16"/>
  <c r="N487" i="16"/>
  <c r="O487" i="16"/>
  <c r="P487" i="16"/>
  <c r="Q487" i="16"/>
  <c r="R487" i="16"/>
  <c r="S487" i="16"/>
  <c r="T487" i="16"/>
  <c r="K487" i="16"/>
  <c r="AA361" i="13"/>
  <c r="AB498" i="17"/>
  <c r="AA498" i="17"/>
  <c r="Z499" i="17"/>
  <c r="J499" i="17"/>
  <c r="L498" i="17"/>
  <c r="M498" i="17"/>
  <c r="N498" i="17"/>
  <c r="O498" i="17"/>
  <c r="P498" i="17"/>
  <c r="Q498" i="17"/>
  <c r="R498" i="17"/>
  <c r="S498" i="17"/>
  <c r="T498" i="17"/>
  <c r="K498" i="17"/>
  <c r="G520" i="2"/>
  <c r="G521" i="2"/>
  <c r="G522" i="2"/>
  <c r="G523" i="2"/>
  <c r="H519" i="2"/>
  <c r="I519" i="2"/>
  <c r="W519" i="2" s="1"/>
  <c r="J455" i="15"/>
  <c r="AB452" i="15"/>
  <c r="AB445" i="15" s="1"/>
  <c r="T452" i="15"/>
  <c r="J453" i="15"/>
  <c r="Z367" i="13"/>
  <c r="J367" i="13"/>
  <c r="J368" i="13"/>
  <c r="Z284" i="12"/>
  <c r="J284" i="12"/>
  <c r="H234" i="12"/>
  <c r="G334" i="2"/>
  <c r="G471" i="2"/>
  <c r="I470" i="2"/>
  <c r="W470" i="2" s="1"/>
  <c r="I428" i="2"/>
  <c r="W428" i="2" s="1"/>
  <c r="G426" i="2"/>
  <c r="AA519" i="16"/>
  <c r="AA518" i="16"/>
  <c r="AA514" i="16"/>
  <c r="Z501" i="17"/>
  <c r="J501" i="17"/>
  <c r="G501" i="17"/>
  <c r="G500" i="17" s="1"/>
  <c r="AB500" i="17"/>
  <c r="AA500" i="17"/>
  <c r="T500" i="17"/>
  <c r="K500" i="17"/>
  <c r="J500" i="17"/>
  <c r="I500" i="17"/>
  <c r="H500" i="17"/>
  <c r="F500" i="17"/>
  <c r="E500" i="17"/>
  <c r="D500" i="17"/>
  <c r="Z497" i="17"/>
  <c r="K497" i="17"/>
  <c r="J497" i="17" s="1"/>
  <c r="J496" i="17"/>
  <c r="Z496" i="17"/>
  <c r="G496" i="17"/>
  <c r="G495" i="17" s="1"/>
  <c r="G494" i="17" s="1"/>
  <c r="AB495" i="17"/>
  <c r="AB494" i="17" s="1"/>
  <c r="AA495" i="17"/>
  <c r="T495" i="17"/>
  <c r="T494" i="17" s="1"/>
  <c r="S495" i="17"/>
  <c r="S494" i="17" s="1"/>
  <c r="R495" i="17"/>
  <c r="R494" i="17" s="1"/>
  <c r="Q495" i="17"/>
  <c r="Q494" i="17" s="1"/>
  <c r="P495" i="17"/>
  <c r="P494" i="17" s="1"/>
  <c r="O495" i="17"/>
  <c r="N495" i="17"/>
  <c r="N494" i="17" s="1"/>
  <c r="M495" i="17"/>
  <c r="M494" i="17" s="1"/>
  <c r="L495" i="17"/>
  <c r="L494" i="17" s="1"/>
  <c r="I495" i="17"/>
  <c r="I494" i="17" s="1"/>
  <c r="H495" i="17"/>
  <c r="H494" i="17" s="1"/>
  <c r="F495" i="17"/>
  <c r="F494" i="17" s="1"/>
  <c r="E495" i="17"/>
  <c r="E494" i="17" s="1"/>
  <c r="D495" i="17"/>
  <c r="D494" i="17" s="1"/>
  <c r="O494" i="17"/>
  <c r="Z493" i="17"/>
  <c r="J493" i="17"/>
  <c r="G493" i="17"/>
  <c r="Z492" i="17"/>
  <c r="J492" i="17"/>
  <c r="G492" i="17"/>
  <c r="AB491" i="17"/>
  <c r="AA491" i="17"/>
  <c r="T491" i="17"/>
  <c r="K491" i="17"/>
  <c r="I491" i="17"/>
  <c r="H491" i="17"/>
  <c r="F491" i="17"/>
  <c r="E491" i="17"/>
  <c r="D491" i="17"/>
  <c r="Z490" i="17"/>
  <c r="J490" i="17"/>
  <c r="G490" i="17"/>
  <c r="Z489" i="17"/>
  <c r="J489" i="17"/>
  <c r="G489" i="17"/>
  <c r="Z488" i="17"/>
  <c r="J488" i="17"/>
  <c r="G488" i="17"/>
  <c r="AB487" i="17"/>
  <c r="AA487" i="17"/>
  <c r="Z487" i="17" s="1"/>
  <c r="T487" i="17"/>
  <c r="K487" i="17"/>
  <c r="I487" i="17"/>
  <c r="H487" i="17"/>
  <c r="F487" i="17"/>
  <c r="E487" i="17"/>
  <c r="D487" i="17"/>
  <c r="Z486" i="17"/>
  <c r="J486" i="17"/>
  <c r="G486" i="17"/>
  <c r="Z485" i="17"/>
  <c r="J485" i="17"/>
  <c r="G485" i="17"/>
  <c r="Z484" i="17"/>
  <c r="K484" i="17"/>
  <c r="J484" i="17" s="1"/>
  <c r="Z483" i="17"/>
  <c r="K483" i="17"/>
  <c r="AB482" i="17"/>
  <c r="AA482" i="17"/>
  <c r="T482" i="17"/>
  <c r="S482" i="17"/>
  <c r="S477" i="17" s="1"/>
  <c r="S476" i="17" s="1"/>
  <c r="R482" i="17"/>
  <c r="Q482" i="17"/>
  <c r="Q477" i="17" s="1"/>
  <c r="Q476" i="17" s="1"/>
  <c r="P482" i="17"/>
  <c r="P477" i="17" s="1"/>
  <c r="P476" i="17" s="1"/>
  <c r="O482" i="17"/>
  <c r="O477" i="17" s="1"/>
  <c r="O476" i="17" s="1"/>
  <c r="N482" i="17"/>
  <c r="M482" i="17"/>
  <c r="M477" i="17" s="1"/>
  <c r="M476" i="17" s="1"/>
  <c r="L482" i="17"/>
  <c r="L477" i="17" s="1"/>
  <c r="L476" i="17" s="1"/>
  <c r="I482" i="17"/>
  <c r="H482" i="17"/>
  <c r="G482" i="17"/>
  <c r="F482" i="17"/>
  <c r="E482" i="17"/>
  <c r="D482" i="17"/>
  <c r="Z481" i="17"/>
  <c r="J481" i="17"/>
  <c r="G481" i="17"/>
  <c r="Z480" i="17"/>
  <c r="J480" i="17"/>
  <c r="G480" i="17"/>
  <c r="AB479" i="17"/>
  <c r="AA479" i="17"/>
  <c r="T479" i="17"/>
  <c r="K479" i="17"/>
  <c r="I479" i="17"/>
  <c r="H479" i="17"/>
  <c r="H477" i="17" s="1"/>
  <c r="F479" i="17"/>
  <c r="E479" i="17"/>
  <c r="D479" i="17"/>
  <c r="Z478" i="17"/>
  <c r="J478" i="17"/>
  <c r="G478" i="17"/>
  <c r="R477" i="17"/>
  <c r="R476" i="17" s="1"/>
  <c r="N477" i="17"/>
  <c r="N476" i="17" s="1"/>
  <c r="Z475" i="17"/>
  <c r="J475" i="17"/>
  <c r="J474" i="17" s="1"/>
  <c r="G475" i="17"/>
  <c r="G474" i="17" s="1"/>
  <c r="AB474" i="17"/>
  <c r="AA474" i="17"/>
  <c r="T474" i="17"/>
  <c r="K474" i="17"/>
  <c r="I474" i="17"/>
  <c r="H474" i="17"/>
  <c r="F474" i="17"/>
  <c r="E474" i="17"/>
  <c r="D474" i="17"/>
  <c r="Z473" i="17"/>
  <c r="J473" i="17"/>
  <c r="G473" i="17"/>
  <c r="Z472" i="17"/>
  <c r="J472" i="17"/>
  <c r="Z471" i="17"/>
  <c r="J471" i="17"/>
  <c r="G471" i="17"/>
  <c r="Z470" i="17"/>
  <c r="J470" i="17"/>
  <c r="G470" i="17"/>
  <c r="Z469" i="17"/>
  <c r="J469" i="17"/>
  <c r="G469" i="17"/>
  <c r="AB468" i="17"/>
  <c r="AA468" i="17"/>
  <c r="T468" i="17"/>
  <c r="K468" i="17"/>
  <c r="I468" i="17"/>
  <c r="H468" i="17"/>
  <c r="F468" i="17"/>
  <c r="E468" i="17"/>
  <c r="D468" i="17"/>
  <c r="Z467" i="17"/>
  <c r="J467" i="17"/>
  <c r="G467" i="17"/>
  <c r="Z466" i="17"/>
  <c r="J466" i="17"/>
  <c r="G466" i="17"/>
  <c r="Z465" i="17"/>
  <c r="J465" i="17"/>
  <c r="G465" i="17"/>
  <c r="Z464" i="17"/>
  <c r="J464" i="17"/>
  <c r="G464" i="17"/>
  <c r="Z463" i="17"/>
  <c r="J463" i="17"/>
  <c r="G463" i="17"/>
  <c r="Z462" i="17"/>
  <c r="J462" i="17"/>
  <c r="G462" i="17"/>
  <c r="Z461" i="17"/>
  <c r="J461" i="17"/>
  <c r="G461" i="17"/>
  <c r="Z460" i="17"/>
  <c r="J460" i="17"/>
  <c r="G460" i="17"/>
  <c r="AA459" i="17"/>
  <c r="Z459" i="17" s="1"/>
  <c r="Y459" i="17"/>
  <c r="Y445" i="17" s="1"/>
  <c r="Y442" i="17" s="1"/>
  <c r="K459" i="17"/>
  <c r="H459" i="17"/>
  <c r="F459" i="17"/>
  <c r="E459" i="17"/>
  <c r="D459" i="17"/>
  <c r="Z458" i="17"/>
  <c r="J458" i="17"/>
  <c r="G458" i="17"/>
  <c r="Z457" i="17"/>
  <c r="G457" i="17"/>
  <c r="Z456" i="17"/>
  <c r="G456" i="17"/>
  <c r="Z455" i="17"/>
  <c r="G455" i="17"/>
  <c r="Z454" i="17"/>
  <c r="J454" i="17"/>
  <c r="G454" i="17"/>
  <c r="Z453" i="17"/>
  <c r="J453" i="17"/>
  <c r="G453" i="17"/>
  <c r="AB452" i="17"/>
  <c r="AB445" i="17" s="1"/>
  <c r="AA452" i="17"/>
  <c r="T452" i="17"/>
  <c r="T445" i="17" s="1"/>
  <c r="K452" i="17"/>
  <c r="H452" i="17"/>
  <c r="G452" i="17" s="1"/>
  <c r="F452" i="17"/>
  <c r="E452" i="17"/>
  <c r="D452" i="17"/>
  <c r="Z451" i="17"/>
  <c r="J451" i="17"/>
  <c r="G451" i="17"/>
  <c r="Z450" i="17"/>
  <c r="J450" i="17"/>
  <c r="G450" i="17"/>
  <c r="Z449" i="17"/>
  <c r="J449" i="17"/>
  <c r="G449" i="17"/>
  <c r="Z448" i="17"/>
  <c r="J448" i="17"/>
  <c r="G448" i="17"/>
  <c r="Z447" i="17"/>
  <c r="J447" i="17"/>
  <c r="G447" i="17"/>
  <c r="Z446" i="17"/>
  <c r="J446" i="17"/>
  <c r="G446" i="17"/>
  <c r="I445" i="17"/>
  <c r="Z444" i="17"/>
  <c r="J444" i="17"/>
  <c r="G444" i="17"/>
  <c r="Z443" i="17"/>
  <c r="J443" i="17"/>
  <c r="G443" i="17"/>
  <c r="Z441" i="17"/>
  <c r="J441" i="17"/>
  <c r="Z440" i="17"/>
  <c r="J440" i="17"/>
  <c r="J439" i="17" s="1"/>
  <c r="G440" i="17"/>
  <c r="G439" i="17" s="1"/>
  <c r="AB439" i="17"/>
  <c r="AA439" i="17"/>
  <c r="T439" i="17"/>
  <c r="K439" i="17"/>
  <c r="I439" i="17"/>
  <c r="H439" i="17"/>
  <c r="F439" i="17"/>
  <c r="E439" i="17"/>
  <c r="D439" i="17"/>
  <c r="Z438" i="17"/>
  <c r="J438" i="17"/>
  <c r="G438" i="17"/>
  <c r="E438" i="17"/>
  <c r="Z437" i="17"/>
  <c r="J437" i="17"/>
  <c r="J436" i="17" s="1"/>
  <c r="G437" i="17"/>
  <c r="G436" i="17" s="1"/>
  <c r="E437" i="17"/>
  <c r="E436" i="17" s="1"/>
  <c r="AB436" i="17"/>
  <c r="AA436" i="17"/>
  <c r="T436" i="17"/>
  <c r="K436" i="17"/>
  <c r="I436" i="17"/>
  <c r="H436" i="17"/>
  <c r="F436" i="17"/>
  <c r="D436" i="17"/>
  <c r="Z435" i="17"/>
  <c r="J435" i="17"/>
  <c r="G435" i="17"/>
  <c r="E435" i="17"/>
  <c r="Z434" i="17"/>
  <c r="J434" i="17"/>
  <c r="J433" i="17" s="1"/>
  <c r="J432" i="17" s="1"/>
  <c r="G434" i="17"/>
  <c r="G433" i="17" s="1"/>
  <c r="G432" i="17" s="1"/>
  <c r="E434" i="17"/>
  <c r="AB433" i="17"/>
  <c r="AB432" i="17" s="1"/>
  <c r="AA433" i="17"/>
  <c r="T433" i="17"/>
  <c r="T432" i="17" s="1"/>
  <c r="K433" i="17"/>
  <c r="K432" i="17" s="1"/>
  <c r="I433" i="17"/>
  <c r="I432" i="17" s="1"/>
  <c r="H433" i="17"/>
  <c r="F433" i="17"/>
  <c r="F432" i="17" s="1"/>
  <c r="D433" i="17"/>
  <c r="Z431" i="17"/>
  <c r="K431" i="17"/>
  <c r="AB430" i="17"/>
  <c r="AA430" i="17"/>
  <c r="T430" i="17"/>
  <c r="S430" i="17"/>
  <c r="S424" i="17" s="1"/>
  <c r="R430" i="17"/>
  <c r="R424" i="17" s="1"/>
  <c r="Q430" i="17"/>
  <c r="Q424" i="17" s="1"/>
  <c r="P430" i="17"/>
  <c r="P424" i="17" s="1"/>
  <c r="O430" i="17"/>
  <c r="O424" i="17" s="1"/>
  <c r="N430" i="17"/>
  <c r="N424" i="17" s="1"/>
  <c r="M430" i="17"/>
  <c r="M424" i="17" s="1"/>
  <c r="L430" i="17"/>
  <c r="L424" i="17" s="1"/>
  <c r="Z429" i="17"/>
  <c r="J429" i="17"/>
  <c r="J428" i="17" s="1"/>
  <c r="G429" i="17"/>
  <c r="G428" i="17" s="1"/>
  <c r="AB428" i="17"/>
  <c r="AA428" i="17"/>
  <c r="T428" i="17"/>
  <c r="K428" i="17"/>
  <c r="I428" i="17"/>
  <c r="H428" i="17"/>
  <c r="F428" i="17"/>
  <c r="E428" i="17"/>
  <c r="Z427" i="17"/>
  <c r="J427" i="17"/>
  <c r="G427" i="17"/>
  <c r="Z426" i="17"/>
  <c r="J426" i="17"/>
  <c r="G426" i="17"/>
  <c r="AB425" i="17"/>
  <c r="AA425" i="17"/>
  <c r="T425" i="17"/>
  <c r="T424" i="17" s="1"/>
  <c r="K425" i="17"/>
  <c r="K409" i="17"/>
  <c r="K416" i="17"/>
  <c r="K421" i="17"/>
  <c r="K422" i="17"/>
  <c r="J422" i="17" s="1"/>
  <c r="K423" i="17"/>
  <c r="I425" i="17"/>
  <c r="I409" i="17"/>
  <c r="I416" i="17"/>
  <c r="I420" i="17"/>
  <c r="H425" i="17"/>
  <c r="H424" i="17" s="1"/>
  <c r="F425" i="17"/>
  <c r="F424" i="17" s="1"/>
  <c r="E425" i="17"/>
  <c r="E424" i="17" s="1"/>
  <c r="E409" i="17"/>
  <c r="E416" i="17"/>
  <c r="E420" i="17"/>
  <c r="D425" i="17"/>
  <c r="Y424" i="17"/>
  <c r="X424" i="17"/>
  <c r="W424" i="17"/>
  <c r="V424" i="17"/>
  <c r="U424" i="17"/>
  <c r="D424" i="17"/>
  <c r="Z423" i="17"/>
  <c r="Z422" i="17"/>
  <c r="Z421" i="17"/>
  <c r="AB420" i="17"/>
  <c r="AA420" i="17"/>
  <c r="T420" i="17"/>
  <c r="S420" i="17"/>
  <c r="S408" i="17" s="1"/>
  <c r="R420" i="17"/>
  <c r="R408" i="17" s="1"/>
  <c r="Q420" i="17"/>
  <c r="Q408" i="17" s="1"/>
  <c r="P420" i="17"/>
  <c r="P408" i="17" s="1"/>
  <c r="O420" i="17"/>
  <c r="O408" i="17" s="1"/>
  <c r="N420" i="17"/>
  <c r="M420" i="17"/>
  <c r="M408" i="17" s="1"/>
  <c r="L420" i="17"/>
  <c r="L408" i="17" s="1"/>
  <c r="H420" i="17"/>
  <c r="G420" i="17"/>
  <c r="F420" i="17"/>
  <c r="D420" i="17"/>
  <c r="Z419" i="17"/>
  <c r="J419" i="17"/>
  <c r="G419" i="17"/>
  <c r="Z418" i="17"/>
  <c r="J418" i="17"/>
  <c r="G418" i="17"/>
  <c r="Z417" i="17"/>
  <c r="J417" i="17"/>
  <c r="G417" i="17"/>
  <c r="AB416" i="17"/>
  <c r="AA416" i="17"/>
  <c r="T416" i="17"/>
  <c r="H416" i="17"/>
  <c r="F416" i="17"/>
  <c r="D416" i="17"/>
  <c r="Z415" i="17"/>
  <c r="J415" i="17"/>
  <c r="G415" i="17"/>
  <c r="Z414" i="17"/>
  <c r="J414" i="17"/>
  <c r="Z413" i="17"/>
  <c r="J413" i="17"/>
  <c r="G413" i="17"/>
  <c r="Z412" i="17"/>
  <c r="J412" i="17"/>
  <c r="Z411" i="17"/>
  <c r="J411" i="17"/>
  <c r="G411" i="17"/>
  <c r="Z410" i="17"/>
  <c r="J410" i="17"/>
  <c r="G410" i="17"/>
  <c r="AB409" i="17"/>
  <c r="AA409" i="17"/>
  <c r="T409" i="17"/>
  <c r="N409" i="17"/>
  <c r="H409" i="17"/>
  <c r="F409" i="17"/>
  <c r="D409" i="17"/>
  <c r="Z406" i="17"/>
  <c r="J406" i="17"/>
  <c r="G406" i="17"/>
  <c r="Z405" i="17"/>
  <c r="J405" i="17"/>
  <c r="G405" i="17"/>
  <c r="D405" i="17"/>
  <c r="Z404" i="17"/>
  <c r="J404" i="17"/>
  <c r="Z403" i="17"/>
  <c r="K403" i="17"/>
  <c r="J403" i="17" s="1"/>
  <c r="G403" i="17"/>
  <c r="Z402" i="17"/>
  <c r="K402" i="17"/>
  <c r="J402" i="17" s="1"/>
  <c r="G402" i="17"/>
  <c r="Z401" i="17"/>
  <c r="K401" i="17"/>
  <c r="J401" i="17" s="1"/>
  <c r="G401" i="17"/>
  <c r="AB400" i="17"/>
  <c r="AA400" i="17"/>
  <c r="T400" i="17"/>
  <c r="S400" i="17"/>
  <c r="S361" i="17" s="1"/>
  <c r="R400" i="17"/>
  <c r="R361" i="17" s="1"/>
  <c r="O400" i="17"/>
  <c r="O361" i="17" s="1"/>
  <c r="N400" i="17"/>
  <c r="N361" i="17" s="1"/>
  <c r="M400" i="17"/>
  <c r="M361" i="17" s="1"/>
  <c r="L400" i="17"/>
  <c r="I400" i="17"/>
  <c r="H400" i="17"/>
  <c r="F400" i="17"/>
  <c r="D400" i="17"/>
  <c r="Z399" i="17"/>
  <c r="J399" i="17"/>
  <c r="G399" i="17"/>
  <c r="Z398" i="17"/>
  <c r="J398" i="17"/>
  <c r="G398" i="17"/>
  <c r="Z397" i="17"/>
  <c r="J397" i="17"/>
  <c r="G397" i="17"/>
  <c r="Z396" i="17"/>
  <c r="Z395" i="17"/>
  <c r="T395" i="17"/>
  <c r="K395" i="17"/>
  <c r="J395" i="17"/>
  <c r="I395" i="17"/>
  <c r="H395" i="17"/>
  <c r="F395" i="17"/>
  <c r="E395" i="17"/>
  <c r="Z394" i="17"/>
  <c r="J394" i="17"/>
  <c r="G394" i="17"/>
  <c r="Z393" i="17"/>
  <c r="J393" i="17"/>
  <c r="G393" i="17"/>
  <c r="Z392" i="17"/>
  <c r="J392" i="17"/>
  <c r="G392" i="17"/>
  <c r="Z391" i="17"/>
  <c r="J391" i="17"/>
  <c r="G391" i="17"/>
  <c r="Z390" i="17"/>
  <c r="J390" i="17"/>
  <c r="G390" i="17"/>
  <c r="Z389" i="17"/>
  <c r="T389" i="17"/>
  <c r="K389" i="17"/>
  <c r="I389" i="17"/>
  <c r="H389" i="17"/>
  <c r="F389" i="17"/>
  <c r="E389" i="17"/>
  <c r="Z388" i="17"/>
  <c r="J388" i="17"/>
  <c r="G388" i="17"/>
  <c r="Z387" i="17"/>
  <c r="J387" i="17"/>
  <c r="G387" i="17"/>
  <c r="Z386" i="17"/>
  <c r="J386" i="17"/>
  <c r="G386" i="17"/>
  <c r="Z385" i="17"/>
  <c r="T385" i="17"/>
  <c r="K385" i="17"/>
  <c r="I385" i="17"/>
  <c r="H385" i="17"/>
  <c r="F385" i="17"/>
  <c r="E385" i="17"/>
  <c r="Z384" i="17"/>
  <c r="J384" i="17"/>
  <c r="G384" i="17"/>
  <c r="Z383" i="17"/>
  <c r="G383" i="17"/>
  <c r="Z382" i="17"/>
  <c r="J382" i="17"/>
  <c r="G382" i="17"/>
  <c r="Z381" i="17"/>
  <c r="J381" i="17"/>
  <c r="G381" i="17"/>
  <c r="Z380" i="17"/>
  <c r="J380" i="17"/>
  <c r="G380" i="17"/>
  <c r="Z379" i="17"/>
  <c r="J379" i="17"/>
  <c r="G379" i="17"/>
  <c r="Z378" i="17"/>
  <c r="G378" i="17"/>
  <c r="Z377" i="17"/>
  <c r="J377" i="17"/>
  <c r="G377" i="17"/>
  <c r="Z376" i="17"/>
  <c r="T376" i="17"/>
  <c r="I376" i="17"/>
  <c r="H376" i="17"/>
  <c r="F376" i="17"/>
  <c r="E376" i="17"/>
  <c r="Z375" i="17"/>
  <c r="J375" i="17"/>
  <c r="G375" i="17"/>
  <c r="Z374" i="17"/>
  <c r="J374" i="17"/>
  <c r="G374" i="17"/>
  <c r="Z373" i="17"/>
  <c r="K373" i="17"/>
  <c r="I373" i="17"/>
  <c r="H373" i="17"/>
  <c r="F373" i="17"/>
  <c r="E373" i="17"/>
  <c r="Z372" i="17"/>
  <c r="J372" i="17"/>
  <c r="G372" i="17"/>
  <c r="Z371" i="17"/>
  <c r="J371" i="17"/>
  <c r="G371" i="17"/>
  <c r="Z370" i="17"/>
  <c r="J370" i="17"/>
  <c r="G370" i="17"/>
  <c r="AB369" i="17"/>
  <c r="AA369" i="17"/>
  <c r="T369" i="17"/>
  <c r="K369" i="17"/>
  <c r="I369" i="17"/>
  <c r="G369" i="17" s="1"/>
  <c r="F369" i="17"/>
  <c r="E369" i="17"/>
  <c r="Z368" i="17"/>
  <c r="Z367" i="17"/>
  <c r="J367" i="17"/>
  <c r="G367" i="17"/>
  <c r="E367" i="17"/>
  <c r="Z366" i="17"/>
  <c r="J366" i="17"/>
  <c r="G366" i="17"/>
  <c r="Z365" i="17"/>
  <c r="J365" i="17"/>
  <c r="G365" i="17"/>
  <c r="Z364" i="17"/>
  <c r="J364" i="17"/>
  <c r="Z363" i="17"/>
  <c r="J363" i="17"/>
  <c r="G363" i="17"/>
  <c r="AB362" i="17"/>
  <c r="AA362" i="17"/>
  <c r="T362" i="17"/>
  <c r="K362" i="17"/>
  <c r="I362" i="17"/>
  <c r="H362" i="17"/>
  <c r="F362" i="17"/>
  <c r="E362" i="17"/>
  <c r="D362" i="17"/>
  <c r="Q361" i="17"/>
  <c r="P361" i="17"/>
  <c r="L361" i="17"/>
  <c r="Z359" i="17"/>
  <c r="J359" i="17"/>
  <c r="G359" i="17"/>
  <c r="Z358" i="17"/>
  <c r="J358" i="17"/>
  <c r="G358" i="17"/>
  <c r="Z357" i="17"/>
  <c r="K357" i="17"/>
  <c r="J357" i="17" s="1"/>
  <c r="G357" i="17"/>
  <c r="Z356" i="17"/>
  <c r="K356" i="17"/>
  <c r="J356" i="17" s="1"/>
  <c r="G356" i="17"/>
  <c r="AB355" i="17"/>
  <c r="AA355" i="17"/>
  <c r="T355" i="17"/>
  <c r="R355" i="17"/>
  <c r="O355" i="17"/>
  <c r="N355" i="17"/>
  <c r="M355" i="17"/>
  <c r="L355" i="17"/>
  <c r="I355" i="17"/>
  <c r="H355" i="17"/>
  <c r="F355" i="17"/>
  <c r="E355" i="17"/>
  <c r="D355" i="17"/>
  <c r="Z354" i="17"/>
  <c r="J354" i="17"/>
  <c r="G354" i="17"/>
  <c r="E354" i="17"/>
  <c r="Z353" i="17"/>
  <c r="J353" i="17"/>
  <c r="G353" i="17"/>
  <c r="Z352" i="17"/>
  <c r="J352" i="17"/>
  <c r="G352" i="17"/>
  <c r="AB351" i="17"/>
  <c r="AA351" i="17"/>
  <c r="T351" i="17"/>
  <c r="K351" i="17"/>
  <c r="I351" i="17"/>
  <c r="H351" i="17"/>
  <c r="F351" i="17"/>
  <c r="E351" i="17"/>
  <c r="D351" i="17"/>
  <c r="Z350" i="17"/>
  <c r="Z349" i="17"/>
  <c r="G349" i="17"/>
  <c r="Z348" i="17"/>
  <c r="J348" i="17"/>
  <c r="G348" i="17"/>
  <c r="Z347" i="17"/>
  <c r="J347" i="17"/>
  <c r="G347" i="17"/>
  <c r="Z346" i="17"/>
  <c r="J346" i="17"/>
  <c r="G346" i="17"/>
  <c r="Z345" i="17"/>
  <c r="T345" i="17"/>
  <c r="K345" i="17"/>
  <c r="I345" i="17"/>
  <c r="H345" i="17"/>
  <c r="F345" i="17"/>
  <c r="E345" i="17"/>
  <c r="D345" i="17"/>
  <c r="Z344" i="17"/>
  <c r="J344" i="17"/>
  <c r="G344" i="17"/>
  <c r="Z343" i="17"/>
  <c r="J343" i="17"/>
  <c r="G343" i="17"/>
  <c r="Z342" i="17"/>
  <c r="J342" i="17"/>
  <c r="G342" i="17"/>
  <c r="Z341" i="17"/>
  <c r="J341" i="17"/>
  <c r="G341" i="17"/>
  <c r="Z340" i="17"/>
  <c r="J340" i="17"/>
  <c r="G340" i="17"/>
  <c r="Z339" i="17"/>
  <c r="I339" i="17"/>
  <c r="H339" i="17"/>
  <c r="F339" i="17"/>
  <c r="E339" i="17"/>
  <c r="D339" i="17"/>
  <c r="Z338" i="17"/>
  <c r="J338" i="17"/>
  <c r="G338" i="17"/>
  <c r="Z337" i="17"/>
  <c r="K337" i="17"/>
  <c r="J337" i="17" s="1"/>
  <c r="G337" i="17"/>
  <c r="Z336" i="17"/>
  <c r="K336" i="17"/>
  <c r="J336" i="17" s="1"/>
  <c r="G336" i="17"/>
  <c r="Z335" i="17"/>
  <c r="K335" i="17"/>
  <c r="J335" i="17" s="1"/>
  <c r="G335" i="17"/>
  <c r="Z334" i="17"/>
  <c r="K334" i="17"/>
  <c r="J334" i="17" s="1"/>
  <c r="G334" i="17"/>
  <c r="Z333" i="17"/>
  <c r="K333" i="17"/>
  <c r="J333" i="17" s="1"/>
  <c r="G333" i="17"/>
  <c r="Z332" i="17"/>
  <c r="K332" i="17"/>
  <c r="J332" i="17" s="1"/>
  <c r="G332" i="17"/>
  <c r="Z331" i="17"/>
  <c r="K331" i="17"/>
  <c r="J331" i="17" s="1"/>
  <c r="G331" i="17"/>
  <c r="Z330" i="17"/>
  <c r="K330" i="17"/>
  <c r="J330" i="17" s="1"/>
  <c r="G330" i="17"/>
  <c r="Z329" i="17"/>
  <c r="K329" i="17"/>
  <c r="J329" i="17" s="1"/>
  <c r="G329" i="17"/>
  <c r="Z328" i="17"/>
  <c r="K328" i="17"/>
  <c r="J328" i="17" s="1"/>
  <c r="G328" i="17"/>
  <c r="Z327" i="17"/>
  <c r="K327" i="17"/>
  <c r="J327" i="17" s="1"/>
  <c r="G327" i="17"/>
  <c r="AB326" i="17"/>
  <c r="AA326" i="17"/>
  <c r="T326" i="17"/>
  <c r="S326" i="17"/>
  <c r="S325" i="17" s="1"/>
  <c r="R326" i="17"/>
  <c r="O326" i="17"/>
  <c r="O325" i="17" s="1"/>
  <c r="N326" i="17"/>
  <c r="M326" i="17"/>
  <c r="M325" i="17" s="1"/>
  <c r="L326" i="17"/>
  <c r="I326" i="17"/>
  <c r="I173" i="17"/>
  <c r="I189" i="17"/>
  <c r="I219" i="17"/>
  <c r="I229" i="17"/>
  <c r="I235" i="17"/>
  <c r="I243" i="17"/>
  <c r="I253" i="17"/>
  <c r="I262" i="17"/>
  <c r="I267" i="17"/>
  <c r="I276" i="17"/>
  <c r="I280" i="17"/>
  <c r="I290" i="17"/>
  <c r="I286" i="17" s="1"/>
  <c r="H326" i="17"/>
  <c r="F326" i="17"/>
  <c r="E326" i="17"/>
  <c r="D326" i="17"/>
  <c r="Z324" i="17"/>
  <c r="K324" i="17"/>
  <c r="J324" i="17" s="1"/>
  <c r="G324" i="17"/>
  <c r="Z323" i="17"/>
  <c r="J323" i="17"/>
  <c r="G323" i="17"/>
  <c r="Z322" i="17"/>
  <c r="J322" i="17"/>
  <c r="G322" i="17"/>
  <c r="Z321" i="17"/>
  <c r="J321" i="17"/>
  <c r="G321" i="17"/>
  <c r="Z320" i="17"/>
  <c r="J320" i="17"/>
  <c r="G320" i="17"/>
  <c r="Z319" i="17"/>
  <c r="J319" i="17"/>
  <c r="G319" i="17"/>
  <c r="Z318" i="17"/>
  <c r="J318" i="17"/>
  <c r="G318" i="17"/>
  <c r="Z317" i="17"/>
  <c r="J317" i="17"/>
  <c r="G317" i="17"/>
  <c r="Z316" i="17"/>
  <c r="J316" i="17"/>
  <c r="G316" i="17"/>
  <c r="Z315" i="17"/>
  <c r="J315" i="17"/>
  <c r="G315" i="17"/>
  <c r="Z314" i="17"/>
  <c r="K314" i="17"/>
  <c r="K286" i="17" s="1"/>
  <c r="H314" i="17"/>
  <c r="G314" i="17" s="1"/>
  <c r="F314" i="17"/>
  <c r="E314" i="17"/>
  <c r="Z313" i="17"/>
  <c r="Z312" i="17"/>
  <c r="T312" i="17"/>
  <c r="J312" i="17" s="1"/>
  <c r="G312" i="17"/>
  <c r="Z311" i="17"/>
  <c r="J311" i="17"/>
  <c r="G311" i="17"/>
  <c r="Z310" i="17"/>
  <c r="J310" i="17"/>
  <c r="G310" i="17"/>
  <c r="Z309" i="17"/>
  <c r="J309" i="17"/>
  <c r="G309" i="17"/>
  <c r="Z308" i="17"/>
  <c r="J308" i="17"/>
  <c r="G308" i="17"/>
  <c r="Z307" i="17"/>
  <c r="J307" i="17"/>
  <c r="G307" i="17"/>
  <c r="Z306" i="17"/>
  <c r="J306" i="17"/>
  <c r="G306" i="17"/>
  <c r="Z305" i="17"/>
  <c r="J305" i="17"/>
  <c r="G305" i="17"/>
  <c r="Z304" i="17"/>
  <c r="J304" i="17"/>
  <c r="G304" i="17"/>
  <c r="Z303" i="17"/>
  <c r="J303" i="17"/>
  <c r="G303" i="17"/>
  <c r="Z302" i="17"/>
  <c r="J302" i="17"/>
  <c r="G302" i="17"/>
  <c r="Z301" i="17"/>
  <c r="J301" i="17"/>
  <c r="G301" i="17"/>
  <c r="Z300" i="17"/>
  <c r="J300" i="17"/>
  <c r="G300" i="17"/>
  <c r="Z299" i="17"/>
  <c r="J299" i="17"/>
  <c r="G299" i="17"/>
  <c r="Z298" i="17"/>
  <c r="J298" i="17"/>
  <c r="G298" i="17"/>
  <c r="Z297" i="17"/>
  <c r="J297" i="17"/>
  <c r="G297" i="17"/>
  <c r="Z296" i="17"/>
  <c r="J296" i="17"/>
  <c r="G296" i="17"/>
  <c r="Z295" i="17"/>
  <c r="J295" i="17"/>
  <c r="G295" i="17"/>
  <c r="Z294" i="17"/>
  <c r="J294" i="17"/>
  <c r="G294" i="17"/>
  <c r="Z293" i="17"/>
  <c r="J293" i="17"/>
  <c r="G293" i="17"/>
  <c r="Z292" i="17"/>
  <c r="J292" i="17"/>
  <c r="G292" i="17"/>
  <c r="Z291" i="17"/>
  <c r="J291" i="17"/>
  <c r="G291" i="17"/>
  <c r="Z290" i="17"/>
  <c r="T290" i="17"/>
  <c r="J290" i="17" s="1"/>
  <c r="G287" i="17"/>
  <c r="G288" i="17"/>
  <c r="G289" i="17"/>
  <c r="F290" i="17"/>
  <c r="E290" i="17"/>
  <c r="D290" i="17"/>
  <c r="D286" i="17" s="1"/>
  <c r="Z289" i="17"/>
  <c r="J289" i="17"/>
  <c r="Z288" i="17"/>
  <c r="J288" i="17"/>
  <c r="Z287" i="17"/>
  <c r="J287" i="17"/>
  <c r="AB286" i="17"/>
  <c r="AA286" i="17"/>
  <c r="S286" i="17"/>
  <c r="R286" i="17"/>
  <c r="Q286" i="17"/>
  <c r="P286" i="17"/>
  <c r="O286" i="17"/>
  <c r="N286" i="17"/>
  <c r="M286" i="17"/>
  <c r="L286" i="17"/>
  <c r="Z284" i="17"/>
  <c r="T284" i="17"/>
  <c r="G284" i="17"/>
  <c r="Z283" i="17"/>
  <c r="T283" i="17"/>
  <c r="J283" i="17" s="1"/>
  <c r="G283" i="17"/>
  <c r="Z282" i="17"/>
  <c r="T282" i="17"/>
  <c r="J282" i="17" s="1"/>
  <c r="G282" i="17"/>
  <c r="Z281" i="17"/>
  <c r="T281" i="17"/>
  <c r="J281" i="17" s="1"/>
  <c r="G281" i="17"/>
  <c r="AB280" i="17"/>
  <c r="AA280" i="17"/>
  <c r="T280" i="17"/>
  <c r="R280" i="17"/>
  <c r="O280" i="17"/>
  <c r="N280" i="17"/>
  <c r="M280" i="17"/>
  <c r="L280" i="17"/>
  <c r="K280" i="17"/>
  <c r="J280" i="17" s="1"/>
  <c r="H280" i="17"/>
  <c r="F280" i="17"/>
  <c r="E280" i="17"/>
  <c r="D280" i="17"/>
  <c r="Z279" i="17"/>
  <c r="T279" i="17"/>
  <c r="J279" i="17" s="1"/>
  <c r="G279" i="17"/>
  <c r="Z278" i="17"/>
  <c r="T278" i="17"/>
  <c r="J278" i="17" s="1"/>
  <c r="G278" i="17"/>
  <c r="Z277" i="17"/>
  <c r="T277" i="17"/>
  <c r="K277" i="17"/>
  <c r="G277" i="17"/>
  <c r="AB276" i="17"/>
  <c r="AA276" i="17"/>
  <c r="T276" i="17"/>
  <c r="R276" i="17"/>
  <c r="O276" i="17"/>
  <c r="N276" i="17"/>
  <c r="M276" i="17"/>
  <c r="L276" i="17"/>
  <c r="K276" i="17"/>
  <c r="J276" i="17" s="1"/>
  <c r="H276" i="17"/>
  <c r="G276" i="17" s="1"/>
  <c r="F276" i="17"/>
  <c r="E276" i="17"/>
  <c r="D276" i="17"/>
  <c r="Z275" i="17"/>
  <c r="T275" i="17"/>
  <c r="K275" i="17"/>
  <c r="G275" i="17"/>
  <c r="Z274" i="17"/>
  <c r="T274" i="17"/>
  <c r="K274" i="17"/>
  <c r="G274" i="17"/>
  <c r="Z273" i="17"/>
  <c r="T273" i="17"/>
  <c r="J273" i="17" s="1"/>
  <c r="G273" i="17"/>
  <c r="Z272" i="17"/>
  <c r="T272" i="17"/>
  <c r="K272" i="17"/>
  <c r="G272" i="17"/>
  <c r="Z271" i="17"/>
  <c r="T271" i="17"/>
  <c r="K271" i="17"/>
  <c r="G271" i="17"/>
  <c r="Z270" i="17"/>
  <c r="T270" i="17"/>
  <c r="K270" i="17"/>
  <c r="G270" i="17"/>
  <c r="Z269" i="17"/>
  <c r="T269" i="17"/>
  <c r="K269" i="17"/>
  <c r="G269" i="17"/>
  <c r="Z268" i="17"/>
  <c r="T268" i="17"/>
  <c r="K268" i="17"/>
  <c r="G268" i="17"/>
  <c r="AB267" i="17"/>
  <c r="AA267" i="17"/>
  <c r="W267" i="17"/>
  <c r="T267" i="17" s="1"/>
  <c r="R267" i="17"/>
  <c r="O267" i="17"/>
  <c r="N267" i="17"/>
  <c r="M267" i="17"/>
  <c r="L267" i="17"/>
  <c r="H267" i="17"/>
  <c r="G267" i="17" s="1"/>
  <c r="F267" i="17"/>
  <c r="E267" i="17"/>
  <c r="D267" i="17"/>
  <c r="Z266" i="17"/>
  <c r="Z265" i="17"/>
  <c r="T265" i="17"/>
  <c r="J265" i="17" s="1"/>
  <c r="G265" i="17"/>
  <c r="Z264" i="17"/>
  <c r="J264" i="17"/>
  <c r="G264" i="17"/>
  <c r="Z263" i="17"/>
  <c r="T263" i="17"/>
  <c r="J263" i="17" s="1"/>
  <c r="J262" i="17" s="1"/>
  <c r="G263" i="17"/>
  <c r="G262" i="17" s="1"/>
  <c r="Z262" i="17"/>
  <c r="T262" i="17"/>
  <c r="K262" i="17"/>
  <c r="H262" i="17"/>
  <c r="F262" i="17"/>
  <c r="E262" i="17"/>
  <c r="Z261" i="17"/>
  <c r="T261" i="17"/>
  <c r="J261" i="17" s="1"/>
  <c r="G261" i="17"/>
  <c r="Z260" i="17"/>
  <c r="T260" i="17"/>
  <c r="J260" i="17" s="1"/>
  <c r="G260" i="17"/>
  <c r="Z259" i="17"/>
  <c r="T259" i="17"/>
  <c r="J259" i="17" s="1"/>
  <c r="G259" i="17"/>
  <c r="Z258" i="17"/>
  <c r="T258" i="17"/>
  <c r="J258" i="17" s="1"/>
  <c r="G258" i="17"/>
  <c r="Z257" i="17"/>
  <c r="T257" i="17"/>
  <c r="J257" i="17" s="1"/>
  <c r="G257" i="17"/>
  <c r="Z256" i="17"/>
  <c r="T256" i="17"/>
  <c r="J256" i="17" s="1"/>
  <c r="G256" i="17"/>
  <c r="Z255" i="17"/>
  <c r="T255" i="17"/>
  <c r="J255" i="17" s="1"/>
  <c r="G255" i="17"/>
  <c r="Z254" i="17"/>
  <c r="T254" i="17"/>
  <c r="J254" i="17" s="1"/>
  <c r="G254" i="17"/>
  <c r="Z253" i="17"/>
  <c r="T253" i="17"/>
  <c r="K253" i="17"/>
  <c r="H253" i="17"/>
  <c r="F253" i="17"/>
  <c r="E253" i="17"/>
  <c r="Z252" i="17"/>
  <c r="Z251" i="17"/>
  <c r="T251" i="17"/>
  <c r="J251" i="17" s="1"/>
  <c r="G251" i="17"/>
  <c r="Z250" i="17"/>
  <c r="T250" i="17"/>
  <c r="J250" i="17" s="1"/>
  <c r="G250" i="17"/>
  <c r="Z249" i="17"/>
  <c r="T249" i="17"/>
  <c r="J249" i="17" s="1"/>
  <c r="G249" i="17"/>
  <c r="Z248" i="17"/>
  <c r="T248" i="17"/>
  <c r="J248" i="17" s="1"/>
  <c r="G248" i="17"/>
  <c r="Z247" i="17"/>
  <c r="T247" i="17"/>
  <c r="J247" i="17" s="1"/>
  <c r="G247" i="17"/>
  <c r="Z246" i="17"/>
  <c r="T246" i="17"/>
  <c r="J246" i="17" s="1"/>
  <c r="G246" i="17"/>
  <c r="Z245" i="17"/>
  <c r="T245" i="17"/>
  <c r="J245" i="17" s="1"/>
  <c r="G245" i="17"/>
  <c r="Z244" i="17"/>
  <c r="T244" i="17"/>
  <c r="J244" i="17" s="1"/>
  <c r="G244" i="17"/>
  <c r="Z243" i="17"/>
  <c r="K243" i="17"/>
  <c r="H243" i="17"/>
  <c r="F243" i="17"/>
  <c r="E243" i="17"/>
  <c r="D243" i="17"/>
  <c r="Z242" i="17"/>
  <c r="T242" i="17"/>
  <c r="J242" i="17" s="1"/>
  <c r="G242" i="17"/>
  <c r="Z241" i="17"/>
  <c r="T241" i="17"/>
  <c r="J241" i="17" s="1"/>
  <c r="G241" i="17"/>
  <c r="Z240" i="17"/>
  <c r="T240" i="17"/>
  <c r="J240" i="17" s="1"/>
  <c r="G240" i="17"/>
  <c r="AA239" i="17"/>
  <c r="Z239" i="17" s="1"/>
  <c r="T239" i="17"/>
  <c r="K239" i="17"/>
  <c r="E239" i="17"/>
  <c r="Z238" i="17"/>
  <c r="T238" i="17"/>
  <c r="J238" i="17" s="1"/>
  <c r="G238" i="17"/>
  <c r="Z237" i="17"/>
  <c r="T237" i="17"/>
  <c r="J237" i="17" s="1"/>
  <c r="G237" i="17"/>
  <c r="Z236" i="17"/>
  <c r="T236" i="17"/>
  <c r="J236" i="17" s="1"/>
  <c r="G236" i="17"/>
  <c r="AB235" i="17"/>
  <c r="AA235" i="17"/>
  <c r="T235" i="17"/>
  <c r="K235" i="17"/>
  <c r="H235" i="17"/>
  <c r="F235" i="17"/>
  <c r="E235" i="17"/>
  <c r="D235" i="17"/>
  <c r="Z234" i="17"/>
  <c r="J234" i="17"/>
  <c r="G234" i="17"/>
  <c r="Z233" i="17"/>
  <c r="T233" i="17"/>
  <c r="J233" i="17" s="1"/>
  <c r="G233" i="17"/>
  <c r="Z232" i="17"/>
  <c r="T232" i="17"/>
  <c r="G232" i="17"/>
  <c r="Z231" i="17"/>
  <c r="T231" i="17"/>
  <c r="J231" i="17" s="1"/>
  <c r="G231" i="17"/>
  <c r="Z230" i="17"/>
  <c r="T230" i="17"/>
  <c r="J230" i="17" s="1"/>
  <c r="G230" i="17"/>
  <c r="AB229" i="17"/>
  <c r="Z229" i="17" s="1"/>
  <c r="X229" i="17"/>
  <c r="W229" i="17"/>
  <c r="V229" i="17"/>
  <c r="U229" i="17"/>
  <c r="K229" i="17"/>
  <c r="H229" i="17"/>
  <c r="F229" i="17"/>
  <c r="E229" i="17"/>
  <c r="D229" i="17"/>
  <c r="Z228" i="17"/>
  <c r="T228" i="17"/>
  <c r="J228" i="17" s="1"/>
  <c r="G228" i="17"/>
  <c r="Z227" i="17"/>
  <c r="T227" i="17"/>
  <c r="J227" i="17" s="1"/>
  <c r="G227" i="17"/>
  <c r="Z226" i="17"/>
  <c r="T226" i="17"/>
  <c r="J226" i="17" s="1"/>
  <c r="G226" i="17"/>
  <c r="Z225" i="17"/>
  <c r="T225" i="17"/>
  <c r="J225" i="17" s="1"/>
  <c r="G225" i="17"/>
  <c r="Z224" i="17"/>
  <c r="T224" i="17"/>
  <c r="J224" i="17" s="1"/>
  <c r="G224" i="17"/>
  <c r="Z223" i="17"/>
  <c r="T223" i="17"/>
  <c r="J223" i="17" s="1"/>
  <c r="G223" i="17"/>
  <c r="Z222" i="17"/>
  <c r="T222" i="17"/>
  <c r="J222" i="17" s="1"/>
  <c r="G222" i="17"/>
  <c r="Z221" i="17"/>
  <c r="T221" i="17"/>
  <c r="J221" i="17" s="1"/>
  <c r="G221" i="17"/>
  <c r="Z220" i="17"/>
  <c r="T220" i="17"/>
  <c r="J220" i="17" s="1"/>
  <c r="G220" i="17"/>
  <c r="AB219" i="17"/>
  <c r="AA219" i="17"/>
  <c r="Y219" i="17"/>
  <c r="Y218" i="17" s="1"/>
  <c r="X219" i="17"/>
  <c r="W219" i="17"/>
  <c r="V219" i="17"/>
  <c r="U219" i="17"/>
  <c r="S219" i="17"/>
  <c r="S218" i="17" s="1"/>
  <c r="R219" i="17"/>
  <c r="Q219" i="17"/>
  <c r="Q218" i="17" s="1"/>
  <c r="P219" i="17"/>
  <c r="O219" i="17"/>
  <c r="N219" i="17"/>
  <c r="M219" i="17"/>
  <c r="L219" i="17"/>
  <c r="K219" i="17"/>
  <c r="H219" i="17"/>
  <c r="F219" i="17"/>
  <c r="E219" i="17"/>
  <c r="D219" i="17"/>
  <c r="P218" i="17"/>
  <c r="Z216" i="17"/>
  <c r="T216" i="17"/>
  <c r="J216" i="17" s="1"/>
  <c r="Z215" i="17"/>
  <c r="T215" i="17"/>
  <c r="K215" i="17"/>
  <c r="Z214" i="17"/>
  <c r="T214" i="17"/>
  <c r="K214" i="17"/>
  <c r="Z213" i="17"/>
  <c r="T213" i="17"/>
  <c r="K213" i="17"/>
  <c r="Z212" i="17"/>
  <c r="T212" i="17"/>
  <c r="K212" i="17"/>
  <c r="Z211" i="17"/>
  <c r="T211" i="17"/>
  <c r="K211" i="17"/>
  <c r="Z210" i="17"/>
  <c r="T210" i="17"/>
  <c r="K210" i="17"/>
  <c r="Z209" i="17"/>
  <c r="T209" i="17"/>
  <c r="K209" i="17"/>
  <c r="Z208" i="17"/>
  <c r="T208" i="17"/>
  <c r="K208" i="17"/>
  <c r="Z207" i="17"/>
  <c r="T207" i="17"/>
  <c r="K207" i="17"/>
  <c r="Z206" i="17"/>
  <c r="T206" i="17"/>
  <c r="K206" i="17"/>
  <c r="Z205" i="17"/>
  <c r="T205" i="17"/>
  <c r="K205" i="17"/>
  <c r="Z204" i="17"/>
  <c r="T204" i="17"/>
  <c r="K204" i="17"/>
  <c r="AB203" i="17"/>
  <c r="AA203" i="17"/>
  <c r="W203" i="17"/>
  <c r="W172" i="17" s="1"/>
  <c r="V203" i="17"/>
  <c r="R203" i="17"/>
  <c r="O203" i="17"/>
  <c r="N203" i="17"/>
  <c r="M203" i="17"/>
  <c r="L203" i="17"/>
  <c r="I203" i="17"/>
  <c r="H203" i="17"/>
  <c r="G203" i="17"/>
  <c r="F203" i="17"/>
  <c r="E203" i="17"/>
  <c r="D203" i="17"/>
  <c r="Z202" i="17"/>
  <c r="J202" i="17"/>
  <c r="G202" i="17"/>
  <c r="Z201" i="17"/>
  <c r="J201" i="17"/>
  <c r="G201" i="17"/>
  <c r="Z200" i="17"/>
  <c r="T200" i="17"/>
  <c r="J200" i="17" s="1"/>
  <c r="G200" i="17"/>
  <c r="Z199" i="17"/>
  <c r="Z198" i="17"/>
  <c r="T198" i="17"/>
  <c r="J198" i="17" s="1"/>
  <c r="G198" i="17"/>
  <c r="Z197" i="17"/>
  <c r="T197" i="17"/>
  <c r="J197" i="17" s="1"/>
  <c r="G197" i="17"/>
  <c r="Z196" i="17"/>
  <c r="T196" i="17"/>
  <c r="J196" i="17" s="1"/>
  <c r="G196" i="17"/>
  <c r="Z195" i="17"/>
  <c r="T195" i="17"/>
  <c r="J195" i="17" s="1"/>
  <c r="G195" i="17"/>
  <c r="Z194" i="17"/>
  <c r="T194" i="17"/>
  <c r="J194" i="17" s="1"/>
  <c r="G194" i="17"/>
  <c r="Z193" i="17"/>
  <c r="T193" i="17"/>
  <c r="J193" i="17" s="1"/>
  <c r="G193" i="17"/>
  <c r="Z192" i="17"/>
  <c r="T192" i="17"/>
  <c r="J192" i="17" s="1"/>
  <c r="G192" i="17"/>
  <c r="Z191" i="17"/>
  <c r="T191" i="17"/>
  <c r="J191" i="17" s="1"/>
  <c r="G191" i="17"/>
  <c r="Z190" i="17"/>
  <c r="T190" i="17"/>
  <c r="J190" i="17" s="1"/>
  <c r="G190" i="17"/>
  <c r="Z189" i="17"/>
  <c r="K189" i="17"/>
  <c r="H189" i="17"/>
  <c r="F189" i="17"/>
  <c r="E189" i="17"/>
  <c r="D189" i="17"/>
  <c r="Z188" i="17"/>
  <c r="T188" i="17"/>
  <c r="J188" i="17" s="1"/>
  <c r="G188" i="17"/>
  <c r="Z187" i="17"/>
  <c r="T187" i="17"/>
  <c r="J187" i="17" s="1"/>
  <c r="G187" i="17"/>
  <c r="Z186" i="17"/>
  <c r="T186" i="17"/>
  <c r="J186" i="17" s="1"/>
  <c r="G186" i="17"/>
  <c r="Z185" i="17"/>
  <c r="T185" i="17"/>
  <c r="J185" i="17" s="1"/>
  <c r="G185" i="17"/>
  <c r="Z184" i="17"/>
  <c r="T184" i="17"/>
  <c r="J184" i="17" s="1"/>
  <c r="G184" i="17"/>
  <c r="Z183" i="17"/>
  <c r="T183" i="17"/>
  <c r="J183" i="17" s="1"/>
  <c r="G183" i="17"/>
  <c r="Z182" i="17"/>
  <c r="T182" i="17"/>
  <c r="J182" i="17" s="1"/>
  <c r="G182" i="17"/>
  <c r="Z181" i="17"/>
  <c r="T181" i="17"/>
  <c r="J181" i="17" s="1"/>
  <c r="G181" i="17"/>
  <c r="Z180" i="17"/>
  <c r="T180" i="17"/>
  <c r="J180" i="17" s="1"/>
  <c r="G180" i="17"/>
  <c r="Z179" i="17"/>
  <c r="T179" i="17"/>
  <c r="J179" i="17" s="1"/>
  <c r="G179" i="17"/>
  <c r="Z178" i="17"/>
  <c r="T178" i="17"/>
  <c r="J178" i="17" s="1"/>
  <c r="G178" i="17"/>
  <c r="Z177" i="17"/>
  <c r="T177" i="17"/>
  <c r="J177" i="17" s="1"/>
  <c r="G177" i="17"/>
  <c r="Z176" i="17"/>
  <c r="T176" i="17"/>
  <c r="J176" i="17" s="1"/>
  <c r="G176" i="17"/>
  <c r="Z175" i="17"/>
  <c r="T175" i="17"/>
  <c r="J175" i="17" s="1"/>
  <c r="G175" i="17"/>
  <c r="Z174" i="17"/>
  <c r="T174" i="17"/>
  <c r="J174" i="17" s="1"/>
  <c r="G174" i="17"/>
  <c r="AB173" i="17"/>
  <c r="AB172" i="17" s="1"/>
  <c r="AA173" i="17"/>
  <c r="Y173" i="17"/>
  <c r="X173" i="17"/>
  <c r="W173" i="17"/>
  <c r="V173" i="17"/>
  <c r="U173" i="17"/>
  <c r="U172" i="17" s="1"/>
  <c r="S173" i="17"/>
  <c r="S172" i="17" s="1"/>
  <c r="R173" i="17"/>
  <c r="R172" i="17" s="1"/>
  <c r="Q173" i="17"/>
  <c r="Q172" i="17" s="1"/>
  <c r="P173" i="17"/>
  <c r="P172" i="17" s="1"/>
  <c r="O173" i="17"/>
  <c r="N173" i="17"/>
  <c r="N172" i="17" s="1"/>
  <c r="M173" i="17"/>
  <c r="L173" i="17"/>
  <c r="L172" i="17" s="1"/>
  <c r="K173" i="17"/>
  <c r="H173" i="17"/>
  <c r="H172" i="17" s="1"/>
  <c r="F173" i="17"/>
  <c r="E173" i="17"/>
  <c r="E172" i="17" s="1"/>
  <c r="D173" i="17"/>
  <c r="Y172" i="17"/>
  <c r="X172" i="17"/>
  <c r="V172" i="17"/>
  <c r="Z170" i="17"/>
  <c r="Z169" i="17"/>
  <c r="D169" i="17"/>
  <c r="AB168" i="17"/>
  <c r="AA168" i="17"/>
  <c r="T168" i="17"/>
  <c r="S168" i="17"/>
  <c r="R168" i="17"/>
  <c r="Q168" i="17"/>
  <c r="P168" i="17"/>
  <c r="O168" i="17"/>
  <c r="N168" i="17"/>
  <c r="M168" i="17"/>
  <c r="L168" i="17"/>
  <c r="K168" i="17"/>
  <c r="J168" i="17"/>
  <c r="I168" i="17"/>
  <c r="H168" i="17"/>
  <c r="G168" i="17"/>
  <c r="F168" i="17"/>
  <c r="E168" i="17"/>
  <c r="D168" i="17"/>
  <c r="Z167" i="17"/>
  <c r="J167" i="17"/>
  <c r="G167" i="17"/>
  <c r="Z166" i="17"/>
  <c r="Z165" i="17"/>
  <c r="Z164" i="17"/>
  <c r="J164" i="17"/>
  <c r="G164" i="17"/>
  <c r="Z163" i="17"/>
  <c r="J163" i="17"/>
  <c r="G163" i="17"/>
  <c r="Z162" i="17"/>
  <c r="J162" i="17"/>
  <c r="G162" i="17"/>
  <c r="Z161" i="17"/>
  <c r="J161" i="17"/>
  <c r="G161" i="17"/>
  <c r="Z160" i="17"/>
  <c r="J160" i="17"/>
  <c r="G160" i="17"/>
  <c r="AB159" i="17"/>
  <c r="AA159" i="17"/>
  <c r="Z159" i="17" s="1"/>
  <c r="T159" i="17"/>
  <c r="K159" i="17"/>
  <c r="I159" i="17"/>
  <c r="H159" i="17"/>
  <c r="F159" i="17"/>
  <c r="E159" i="17"/>
  <c r="D159" i="17"/>
  <c r="Z158" i="17"/>
  <c r="J158" i="17"/>
  <c r="G158" i="17"/>
  <c r="Z157" i="17"/>
  <c r="J157" i="17"/>
  <c r="G157" i="17"/>
  <c r="Z156" i="17"/>
  <c r="J156" i="17"/>
  <c r="G156" i="17"/>
  <c r="Z155" i="17"/>
  <c r="J155" i="17"/>
  <c r="G155" i="17"/>
  <c r="Z154" i="17"/>
  <c r="J154" i="17"/>
  <c r="G154" i="17"/>
  <c r="Z153" i="17"/>
  <c r="J153" i="17"/>
  <c r="G153" i="17"/>
  <c r="Z152" i="17"/>
  <c r="J152" i="17"/>
  <c r="G152" i="17"/>
  <c r="Z151" i="17"/>
  <c r="Z150" i="17"/>
  <c r="J150" i="17"/>
  <c r="G150" i="17"/>
  <c r="Z149" i="17"/>
  <c r="J149" i="17"/>
  <c r="G149" i="17"/>
  <c r="Z148" i="17"/>
  <c r="J148" i="17"/>
  <c r="AB147" i="17"/>
  <c r="AA147" i="17"/>
  <c r="T147" i="17"/>
  <c r="S147" i="17"/>
  <c r="R147" i="17"/>
  <c r="Q147" i="17"/>
  <c r="P147" i="17"/>
  <c r="O147" i="17"/>
  <c r="N147" i="17"/>
  <c r="M147" i="17"/>
  <c r="L147" i="17"/>
  <c r="K147" i="17"/>
  <c r="I147" i="17"/>
  <c r="H147" i="17"/>
  <c r="F147" i="17"/>
  <c r="E147" i="17"/>
  <c r="D147" i="17"/>
  <c r="Z146" i="17"/>
  <c r="J146" i="17"/>
  <c r="J144" i="17" s="1"/>
  <c r="Z145" i="17"/>
  <c r="AB144" i="17"/>
  <c r="AA144" i="17"/>
  <c r="T144" i="17"/>
  <c r="S144" i="17"/>
  <c r="R144" i="17"/>
  <c r="Q144" i="17"/>
  <c r="P144" i="17"/>
  <c r="O144" i="17"/>
  <c r="N144" i="17"/>
  <c r="M144" i="17"/>
  <c r="L144" i="17"/>
  <c r="K144" i="17"/>
  <c r="I144" i="17"/>
  <c r="H144" i="17"/>
  <c r="G144" i="17"/>
  <c r="F144" i="17"/>
  <c r="E144" i="17"/>
  <c r="D144" i="17"/>
  <c r="Z143" i="17"/>
  <c r="J143" i="17"/>
  <c r="G143" i="17"/>
  <c r="Z142" i="17"/>
  <c r="Z141" i="17"/>
  <c r="J141" i="17"/>
  <c r="G141" i="17"/>
  <c r="Z140" i="17"/>
  <c r="K140" i="17"/>
  <c r="J140" i="17"/>
  <c r="I140" i="17"/>
  <c r="H140" i="17"/>
  <c r="G140" i="17"/>
  <c r="F140" i="17"/>
  <c r="E140" i="17"/>
  <c r="E127" i="17" s="1"/>
  <c r="D140" i="17"/>
  <c r="Z139" i="17"/>
  <c r="J139" i="17"/>
  <c r="G139" i="17"/>
  <c r="Z138" i="17"/>
  <c r="J138" i="17"/>
  <c r="G138" i="17"/>
  <c r="Z137" i="17"/>
  <c r="Z136" i="17"/>
  <c r="Z135" i="17"/>
  <c r="Z134" i="17"/>
  <c r="Z133" i="17"/>
  <c r="J133" i="17"/>
  <c r="G133" i="17"/>
  <c r="Z132" i="17"/>
  <c r="J132" i="17"/>
  <c r="G132" i="17"/>
  <c r="Z131" i="17"/>
  <c r="J131" i="17"/>
  <c r="G131" i="17"/>
  <c r="Z130" i="17"/>
  <c r="J130" i="17"/>
  <c r="G130" i="17"/>
  <c r="AB129" i="17"/>
  <c r="AA129" i="17"/>
  <c r="T129" i="17"/>
  <c r="T127" i="17" s="1"/>
  <c r="T126" i="17" s="1"/>
  <c r="S129" i="17"/>
  <c r="S127" i="17" s="1"/>
  <c r="S126" i="17" s="1"/>
  <c r="R129" i="17"/>
  <c r="R127" i="17" s="1"/>
  <c r="R126" i="17" s="1"/>
  <c r="Q129" i="17"/>
  <c r="Q127" i="17" s="1"/>
  <c r="Q126" i="17" s="1"/>
  <c r="P129" i="17"/>
  <c r="P127" i="17" s="1"/>
  <c r="P126" i="17" s="1"/>
  <c r="O129" i="17"/>
  <c r="O127" i="17" s="1"/>
  <c r="O126" i="17" s="1"/>
  <c r="N129" i="17"/>
  <c r="N127" i="17" s="1"/>
  <c r="N126" i="17" s="1"/>
  <c r="M129" i="17"/>
  <c r="M127" i="17" s="1"/>
  <c r="M126" i="17" s="1"/>
  <c r="L129" i="17"/>
  <c r="L127" i="17" s="1"/>
  <c r="L126" i="17" s="1"/>
  <c r="K129" i="17"/>
  <c r="I129" i="17"/>
  <c r="I127" i="17" s="1"/>
  <c r="I126" i="17" s="1"/>
  <c r="H129" i="17"/>
  <c r="H127" i="17" s="1"/>
  <c r="G129" i="17"/>
  <c r="F129" i="17"/>
  <c r="F127" i="17" s="1"/>
  <c r="D129" i="17"/>
  <c r="D127" i="17" s="1"/>
  <c r="D126" i="17" s="1"/>
  <c r="Z128" i="17"/>
  <c r="J128" i="17"/>
  <c r="G128" i="17"/>
  <c r="Z125" i="17"/>
  <c r="J125" i="17"/>
  <c r="Z124" i="17"/>
  <c r="J124" i="17"/>
  <c r="Z123" i="17"/>
  <c r="J123" i="17"/>
  <c r="G123" i="17"/>
  <c r="Z122" i="17"/>
  <c r="J122" i="17"/>
  <c r="G122" i="17"/>
  <c r="Z121" i="17"/>
  <c r="J121" i="17"/>
  <c r="G121" i="17"/>
  <c r="Z120" i="17"/>
  <c r="J120" i="17"/>
  <c r="G120" i="17"/>
  <c r="Z119" i="17"/>
  <c r="J119" i="17"/>
  <c r="G119" i="17"/>
  <c r="Z118" i="17"/>
  <c r="J118" i="17"/>
  <c r="G118" i="17"/>
  <c r="AB117" i="17"/>
  <c r="AA117" i="17"/>
  <c r="Y117" i="17"/>
  <c r="X117" i="17"/>
  <c r="W117" i="17"/>
  <c r="V117" i="17"/>
  <c r="U117" i="17"/>
  <c r="T117" i="17"/>
  <c r="K117" i="17"/>
  <c r="I117" i="17"/>
  <c r="H117" i="17"/>
  <c r="F117" i="17"/>
  <c r="E117" i="17"/>
  <c r="D117" i="17"/>
  <c r="Z116" i="17"/>
  <c r="J116" i="17"/>
  <c r="G116" i="17"/>
  <c r="Z115" i="17"/>
  <c r="J115" i="17"/>
  <c r="G115" i="17"/>
  <c r="Z114" i="17"/>
  <c r="J114" i="17"/>
  <c r="G114" i="17"/>
  <c r="Z113" i="17"/>
  <c r="J113" i="17"/>
  <c r="G113" i="17"/>
  <c r="Z112" i="17"/>
  <c r="K112" i="17"/>
  <c r="J112" i="17" s="1"/>
  <c r="G112" i="17"/>
  <c r="Z111" i="17"/>
  <c r="J111" i="17"/>
  <c r="G111" i="17"/>
  <c r="Z110" i="17"/>
  <c r="J110" i="17"/>
  <c r="G110" i="17"/>
  <c r="Z109" i="17"/>
  <c r="J109" i="17"/>
  <c r="G109" i="17"/>
  <c r="Z108" i="17"/>
  <c r="Z107" i="17"/>
  <c r="J107" i="17"/>
  <c r="G107" i="17"/>
  <c r="Z106" i="17"/>
  <c r="J106" i="17"/>
  <c r="G106" i="17"/>
  <c r="AB105" i="17"/>
  <c r="Z105" i="17" s="1"/>
  <c r="Y105" i="17"/>
  <c r="X105" i="17"/>
  <c r="W105" i="17"/>
  <c r="V105" i="17"/>
  <c r="U105" i="17"/>
  <c r="T105" i="17"/>
  <c r="T103" i="17" s="1"/>
  <c r="S105" i="17"/>
  <c r="S103" i="17" s="1"/>
  <c r="R105" i="17"/>
  <c r="R103" i="17" s="1"/>
  <c r="Q105" i="17"/>
  <c r="Q103" i="17" s="1"/>
  <c r="P105" i="17"/>
  <c r="P103" i="17" s="1"/>
  <c r="O105" i="17"/>
  <c r="O103" i="17" s="1"/>
  <c r="N105" i="17"/>
  <c r="N103" i="17" s="1"/>
  <c r="N99" i="17"/>
  <c r="N101" i="17"/>
  <c r="M105" i="17"/>
  <c r="M103" i="17" s="1"/>
  <c r="L105" i="17"/>
  <c r="L103" i="17" s="1"/>
  <c r="K105" i="17"/>
  <c r="I105" i="17"/>
  <c r="G105" i="17" s="1"/>
  <c r="F105" i="17"/>
  <c r="F103" i="17" s="1"/>
  <c r="E105" i="17"/>
  <c r="E103" i="17" s="1"/>
  <c r="D105" i="17"/>
  <c r="D103" i="17" s="1"/>
  <c r="Z104" i="17"/>
  <c r="J104" i="17"/>
  <c r="G104" i="17"/>
  <c r="AB103" i="17"/>
  <c r="AA103" i="17"/>
  <c r="K103" i="17"/>
  <c r="H103" i="17"/>
  <c r="Z102" i="17"/>
  <c r="J102" i="17"/>
  <c r="J101" i="17" s="1"/>
  <c r="G102" i="17"/>
  <c r="G101" i="17" s="1"/>
  <c r="AB101" i="17"/>
  <c r="AA101" i="17"/>
  <c r="Y101" i="17"/>
  <c r="X101" i="17"/>
  <c r="W101" i="17"/>
  <c r="V101" i="17"/>
  <c r="U101" i="17"/>
  <c r="T101" i="17"/>
  <c r="S101" i="17"/>
  <c r="R101" i="17"/>
  <c r="Q101" i="17"/>
  <c r="P101" i="17"/>
  <c r="O101" i="17"/>
  <c r="M101" i="17"/>
  <c r="L101" i="17"/>
  <c r="K101" i="17"/>
  <c r="I101" i="17"/>
  <c r="H101" i="17"/>
  <c r="F101" i="17"/>
  <c r="E101" i="17"/>
  <c r="D101" i="17"/>
  <c r="Z100" i="17"/>
  <c r="J100" i="17"/>
  <c r="J99" i="17" s="1"/>
  <c r="G100" i="17"/>
  <c r="G99" i="17" s="1"/>
  <c r="AB99" i="17"/>
  <c r="AA99" i="17"/>
  <c r="Y99" i="17"/>
  <c r="X99" i="17"/>
  <c r="W99" i="17"/>
  <c r="V99" i="17"/>
  <c r="U99" i="17"/>
  <c r="T99" i="17"/>
  <c r="S99" i="17"/>
  <c r="R99" i="17"/>
  <c r="Q99" i="17"/>
  <c r="P99" i="17"/>
  <c r="O99" i="17"/>
  <c r="M99" i="17"/>
  <c r="L99" i="17"/>
  <c r="K99" i="17"/>
  <c r="I99" i="17"/>
  <c r="H99" i="17"/>
  <c r="F99" i="17"/>
  <c r="E99" i="17"/>
  <c r="D99" i="17"/>
  <c r="Z98" i="17"/>
  <c r="J98" i="17"/>
  <c r="G98" i="17"/>
  <c r="Z97" i="17"/>
  <c r="J97" i="17"/>
  <c r="G97" i="17"/>
  <c r="AB96" i="17"/>
  <c r="AA96" i="17"/>
  <c r="T96" i="17"/>
  <c r="K96" i="17"/>
  <c r="I96" i="17"/>
  <c r="H96" i="17"/>
  <c r="F96" i="17"/>
  <c r="E96" i="17"/>
  <c r="D96" i="17"/>
  <c r="Z95" i="17"/>
  <c r="G95" i="17"/>
  <c r="Z94" i="17"/>
  <c r="G94" i="17"/>
  <c r="Z93" i="17"/>
  <c r="G93" i="17"/>
  <c r="Z92" i="17"/>
  <c r="J92" i="17"/>
  <c r="G92" i="17"/>
  <c r="Z91" i="17"/>
  <c r="J91" i="17"/>
  <c r="G91" i="17"/>
  <c r="Z90" i="17"/>
  <c r="J90" i="17"/>
  <c r="G90" i="17"/>
  <c r="Z89" i="17"/>
  <c r="J89" i="17"/>
  <c r="G89" i="17"/>
  <c r="Z88" i="17"/>
  <c r="J88" i="17"/>
  <c r="G88" i="17"/>
  <c r="Z87" i="17"/>
  <c r="J87" i="17"/>
  <c r="G87" i="17"/>
  <c r="Z86" i="17"/>
  <c r="J86" i="17"/>
  <c r="G86" i="17"/>
  <c r="AB85" i="17"/>
  <c r="AA85" i="17"/>
  <c r="T85" i="17"/>
  <c r="K85" i="17"/>
  <c r="I85" i="17"/>
  <c r="H85" i="17"/>
  <c r="F85" i="17"/>
  <c r="E85" i="17"/>
  <c r="D85" i="17"/>
  <c r="Z84" i="17"/>
  <c r="J84" i="17"/>
  <c r="G84" i="17"/>
  <c r="Z83" i="17"/>
  <c r="J83" i="17"/>
  <c r="G83" i="17"/>
  <c r="Z82" i="17"/>
  <c r="Z81" i="17"/>
  <c r="J81" i="17"/>
  <c r="G81" i="17"/>
  <c r="Z80" i="17"/>
  <c r="J80" i="17"/>
  <c r="G80" i="17"/>
  <c r="Z79" i="17"/>
  <c r="J79" i="17"/>
  <c r="G79" i="17"/>
  <c r="Z78" i="17"/>
  <c r="J78" i="17"/>
  <c r="G78" i="17"/>
  <c r="Z77" i="17"/>
  <c r="J77" i="17"/>
  <c r="G77" i="17"/>
  <c r="Z76" i="17"/>
  <c r="J76" i="17"/>
  <c r="G76" i="17"/>
  <c r="Z75" i="17"/>
  <c r="J75" i="17"/>
  <c r="G75" i="17"/>
  <c r="Z74" i="17"/>
  <c r="J74" i="17"/>
  <c r="G74" i="17"/>
  <c r="Z73" i="17"/>
  <c r="J73" i="17"/>
  <c r="G73" i="17"/>
  <c r="Z72" i="17"/>
  <c r="J72" i="17"/>
  <c r="G72" i="17"/>
  <c r="Z71" i="17"/>
  <c r="J71" i="17"/>
  <c r="G71" i="17"/>
  <c r="Z70" i="17"/>
  <c r="J70" i="17"/>
  <c r="G70" i="17"/>
  <c r="Z69" i="17"/>
  <c r="J69" i="17"/>
  <c r="G69" i="17"/>
  <c r="Z68" i="17"/>
  <c r="J68" i="17"/>
  <c r="G68" i="17"/>
  <c r="Z67" i="17"/>
  <c r="J67" i="17"/>
  <c r="G67" i="17"/>
  <c r="Z66" i="17"/>
  <c r="J66" i="17"/>
  <c r="G66" i="17"/>
  <c r="Z65" i="17"/>
  <c r="J65" i="17"/>
  <c r="G65" i="17"/>
  <c r="Z64" i="17"/>
  <c r="J64" i="17"/>
  <c r="J63" i="17" s="1"/>
  <c r="G64" i="17"/>
  <c r="G63" i="17"/>
  <c r="AB63" i="17"/>
  <c r="AA63" i="17"/>
  <c r="T63" i="17"/>
  <c r="K63" i="17"/>
  <c r="K62" i="17" s="1"/>
  <c r="I63" i="17"/>
  <c r="H63" i="17"/>
  <c r="H62" i="17" s="1"/>
  <c r="F63" i="17"/>
  <c r="E63" i="17"/>
  <c r="E62" i="17" s="1"/>
  <c r="D63" i="17"/>
  <c r="Z60" i="17"/>
  <c r="J60" i="17"/>
  <c r="J59" i="17" s="1"/>
  <c r="G60" i="17"/>
  <c r="AB59" i="17"/>
  <c r="AA59" i="17"/>
  <c r="T59" i="17"/>
  <c r="R59" i="17"/>
  <c r="Q59" i="17"/>
  <c r="P59" i="17"/>
  <c r="O59" i="17"/>
  <c r="N59" i="17"/>
  <c r="M59" i="17"/>
  <c r="L59" i="17"/>
  <c r="K59" i="17"/>
  <c r="I59" i="17"/>
  <c r="H59" i="17"/>
  <c r="G59" i="17"/>
  <c r="F59" i="17"/>
  <c r="E59" i="17"/>
  <c r="D59" i="17"/>
  <c r="Z58" i="17"/>
  <c r="J58" i="17"/>
  <c r="G58" i="17"/>
  <c r="Z57" i="17"/>
  <c r="J57" i="17"/>
  <c r="G57" i="17"/>
  <c r="Z56" i="17"/>
  <c r="J56" i="17"/>
  <c r="G56" i="17"/>
  <c r="Z55" i="17"/>
  <c r="J55" i="17"/>
  <c r="G55" i="17"/>
  <c r="AB54" i="17"/>
  <c r="AA54" i="17"/>
  <c r="T54" i="17"/>
  <c r="R54" i="17"/>
  <c r="Q54" i="17"/>
  <c r="P54" i="17"/>
  <c r="O54" i="17"/>
  <c r="N54" i="17"/>
  <c r="M54" i="17"/>
  <c r="L54" i="17"/>
  <c r="K54" i="17"/>
  <c r="I54" i="17"/>
  <c r="H54" i="17"/>
  <c r="F54" i="17"/>
  <c r="E54" i="17"/>
  <c r="D54" i="17"/>
  <c r="Z53" i="17"/>
  <c r="J53" i="17"/>
  <c r="G53" i="17"/>
  <c r="Z52" i="17"/>
  <c r="J52" i="17"/>
  <c r="G52" i="17"/>
  <c r="Z51" i="17"/>
  <c r="J51" i="17"/>
  <c r="G51" i="17"/>
  <c r="Z50" i="17"/>
  <c r="J50" i="17"/>
  <c r="G50" i="17"/>
  <c r="Z49" i="17"/>
  <c r="J49" i="17"/>
  <c r="G49" i="17"/>
  <c r="Z48" i="17"/>
  <c r="J48" i="17"/>
  <c r="G48" i="17"/>
  <c r="Z47" i="17"/>
  <c r="J47" i="17"/>
  <c r="G47" i="17"/>
  <c r="Z46" i="17"/>
  <c r="J46" i="17"/>
  <c r="G46" i="17"/>
  <c r="Z45" i="17"/>
  <c r="J45" i="17"/>
  <c r="G45" i="17"/>
  <c r="Z44" i="17"/>
  <c r="J44" i="17"/>
  <c r="G44" i="17"/>
  <c r="Z43" i="17"/>
  <c r="J43" i="17"/>
  <c r="G43" i="17"/>
  <c r="E43" i="17"/>
  <c r="E41" i="17" s="1"/>
  <c r="Z42" i="17"/>
  <c r="J42" i="17"/>
  <c r="G42" i="17"/>
  <c r="G41" i="17" s="1"/>
  <c r="AB41" i="17"/>
  <c r="AA41" i="17"/>
  <c r="T41" i="17"/>
  <c r="R41" i="17"/>
  <c r="O41" i="17"/>
  <c r="N41" i="17"/>
  <c r="M41" i="17"/>
  <c r="L41" i="17"/>
  <c r="K41" i="17"/>
  <c r="I41" i="17"/>
  <c r="H41" i="17"/>
  <c r="F41" i="17"/>
  <c r="D41" i="17"/>
  <c r="D40" i="17" s="1"/>
  <c r="D9" i="17"/>
  <c r="D11" i="17"/>
  <c r="D15" i="17"/>
  <c r="D17" i="17"/>
  <c r="D19" i="17"/>
  <c r="D23" i="17"/>
  <c r="D25" i="17"/>
  <c r="D27" i="17"/>
  <c r="Z39" i="17"/>
  <c r="J39" i="17"/>
  <c r="G39" i="17"/>
  <c r="Z38" i="17"/>
  <c r="J38" i="17"/>
  <c r="G38" i="17"/>
  <c r="Z37" i="17"/>
  <c r="J37" i="17"/>
  <c r="G37" i="17"/>
  <c r="Z36" i="17"/>
  <c r="J36" i="17"/>
  <c r="G36" i="17"/>
  <c r="Z35" i="17"/>
  <c r="J35" i="17"/>
  <c r="G35" i="17"/>
  <c r="Z34" i="17"/>
  <c r="J34" i="17"/>
  <c r="G34" i="17"/>
  <c r="Z33" i="17"/>
  <c r="J33" i="17"/>
  <c r="G33" i="17"/>
  <c r="Z32" i="17"/>
  <c r="J32" i="17"/>
  <c r="G32" i="17"/>
  <c r="Z31" i="17"/>
  <c r="J31" i="17"/>
  <c r="G31" i="17"/>
  <c r="Z30" i="17"/>
  <c r="G30" i="17"/>
  <c r="Z29" i="17"/>
  <c r="J29" i="17"/>
  <c r="G29" i="17"/>
  <c r="Z28" i="17"/>
  <c r="J28" i="17"/>
  <c r="G28" i="17"/>
  <c r="AB27" i="17"/>
  <c r="AA27" i="17"/>
  <c r="T27" i="17"/>
  <c r="K27" i="17"/>
  <c r="I27" i="17"/>
  <c r="H27" i="17"/>
  <c r="F27" i="17"/>
  <c r="E27" i="17"/>
  <c r="Z26" i="17"/>
  <c r="J26" i="17"/>
  <c r="J25" i="17" s="1"/>
  <c r="G26" i="17"/>
  <c r="G25" i="17" s="1"/>
  <c r="AB25" i="17"/>
  <c r="AA25" i="17"/>
  <c r="T25" i="17"/>
  <c r="K25" i="17"/>
  <c r="I25" i="17"/>
  <c r="H25" i="17"/>
  <c r="F25" i="17"/>
  <c r="E25" i="17"/>
  <c r="Z24" i="17"/>
  <c r="AB23" i="17"/>
  <c r="AA23" i="17"/>
  <c r="T23" i="17"/>
  <c r="S23" i="17"/>
  <c r="S8" i="17" s="1"/>
  <c r="R23" i="17"/>
  <c r="R8" i="17" s="1"/>
  <c r="Q23" i="17"/>
  <c r="Q8" i="17" s="1"/>
  <c r="P23" i="17"/>
  <c r="O23" i="17"/>
  <c r="O8" i="17" s="1"/>
  <c r="N23" i="17"/>
  <c r="N8" i="17" s="1"/>
  <c r="M23" i="17"/>
  <c r="M8" i="17" s="1"/>
  <c r="L23" i="17"/>
  <c r="K23" i="17"/>
  <c r="J23" i="17"/>
  <c r="I23" i="17"/>
  <c r="H23" i="17"/>
  <c r="G23" i="17"/>
  <c r="F23" i="17"/>
  <c r="E23" i="17"/>
  <c r="Z22" i="17"/>
  <c r="J22" i="17"/>
  <c r="G22" i="17"/>
  <c r="Z21" i="17"/>
  <c r="J21" i="17"/>
  <c r="G21" i="17"/>
  <c r="Z20" i="17"/>
  <c r="J20" i="17"/>
  <c r="J19" i="17" s="1"/>
  <c r="G20" i="17"/>
  <c r="AB19" i="17"/>
  <c r="AA19" i="17"/>
  <c r="T19" i="17"/>
  <c r="K19" i="17"/>
  <c r="I19" i="17"/>
  <c r="H19" i="17"/>
  <c r="G19" i="17"/>
  <c r="F19" i="17"/>
  <c r="E19" i="17"/>
  <c r="Z18" i="17"/>
  <c r="J18" i="17"/>
  <c r="J17" i="17" s="1"/>
  <c r="G18" i="17"/>
  <c r="G17" i="17" s="1"/>
  <c r="AB17" i="17"/>
  <c r="AA17" i="17"/>
  <c r="T17" i="17"/>
  <c r="K17" i="17"/>
  <c r="I17" i="17"/>
  <c r="H17" i="17"/>
  <c r="F17" i="17"/>
  <c r="E17" i="17"/>
  <c r="Z16" i="17"/>
  <c r="J16" i="17"/>
  <c r="J15" i="17"/>
  <c r="G16" i="17"/>
  <c r="G15" i="17" s="1"/>
  <c r="AB15" i="17"/>
  <c r="AA15" i="17"/>
  <c r="T15" i="17"/>
  <c r="K15" i="17"/>
  <c r="I15" i="17"/>
  <c r="H15" i="17"/>
  <c r="F15" i="17"/>
  <c r="E15" i="17"/>
  <c r="Z14" i="17"/>
  <c r="J14" i="17"/>
  <c r="G14" i="17"/>
  <c r="Z13" i="17"/>
  <c r="J13" i="17"/>
  <c r="G13" i="17"/>
  <c r="Z12" i="17"/>
  <c r="J12" i="17"/>
  <c r="G12" i="17"/>
  <c r="AB11" i="17"/>
  <c r="AA11" i="17"/>
  <c r="T11" i="17"/>
  <c r="K11" i="17"/>
  <c r="I11" i="17"/>
  <c r="H11" i="17"/>
  <c r="F11" i="17"/>
  <c r="E11" i="17"/>
  <c r="Z10" i="17"/>
  <c r="J10" i="17"/>
  <c r="J9" i="17" s="1"/>
  <c r="G10" i="17"/>
  <c r="G9" i="17" s="1"/>
  <c r="AB9" i="17"/>
  <c r="AA9" i="17"/>
  <c r="T9" i="17"/>
  <c r="K9" i="17"/>
  <c r="I9" i="17"/>
  <c r="H9" i="17"/>
  <c r="F9" i="17"/>
  <c r="E9" i="17"/>
  <c r="P8" i="17"/>
  <c r="L8" i="17"/>
  <c r="Z500" i="16"/>
  <c r="J500" i="16"/>
  <c r="J499" i="16" s="1"/>
  <c r="G500" i="16"/>
  <c r="G499" i="16" s="1"/>
  <c r="AB499" i="16"/>
  <c r="AA499" i="16"/>
  <c r="T499" i="16"/>
  <c r="K499" i="16"/>
  <c r="I499" i="16"/>
  <c r="H499" i="16"/>
  <c r="F499" i="16"/>
  <c r="E499" i="16"/>
  <c r="D499" i="16"/>
  <c r="Z498" i="16"/>
  <c r="K498" i="16"/>
  <c r="J497" i="16"/>
  <c r="Z497" i="16"/>
  <c r="G497" i="16"/>
  <c r="G496" i="16" s="1"/>
  <c r="G495" i="16" s="1"/>
  <c r="AB496" i="16"/>
  <c r="AB495" i="16" s="1"/>
  <c r="AA496" i="16"/>
  <c r="T496" i="16"/>
  <c r="T495" i="16" s="1"/>
  <c r="S496" i="16"/>
  <c r="S495" i="16" s="1"/>
  <c r="R496" i="16"/>
  <c r="Q496" i="16"/>
  <c r="Q495" i="16" s="1"/>
  <c r="P496" i="16"/>
  <c r="P495" i="16" s="1"/>
  <c r="O496" i="16"/>
  <c r="O495" i="16" s="1"/>
  <c r="N496" i="16"/>
  <c r="N495" i="16" s="1"/>
  <c r="M496" i="16"/>
  <c r="M495" i="16" s="1"/>
  <c r="L496" i="16"/>
  <c r="L495" i="16" s="1"/>
  <c r="I496" i="16"/>
  <c r="I495" i="16" s="1"/>
  <c r="H496" i="16"/>
  <c r="H495" i="16" s="1"/>
  <c r="F496" i="16"/>
  <c r="F495" i="16" s="1"/>
  <c r="E496" i="16"/>
  <c r="E495" i="16" s="1"/>
  <c r="D496" i="16"/>
  <c r="D495" i="16" s="1"/>
  <c r="R495" i="16"/>
  <c r="Z494" i="16"/>
  <c r="J494" i="16"/>
  <c r="G494" i="16"/>
  <c r="Z493" i="16"/>
  <c r="J493" i="16"/>
  <c r="G493" i="16"/>
  <c r="AB492" i="16"/>
  <c r="AA492" i="16"/>
  <c r="T492" i="16"/>
  <c r="K492" i="16"/>
  <c r="I492" i="16"/>
  <c r="H492" i="16"/>
  <c r="F492" i="16"/>
  <c r="E492" i="16"/>
  <c r="D492" i="16"/>
  <c r="G490" i="16"/>
  <c r="Z489" i="16"/>
  <c r="J489" i="16"/>
  <c r="G489" i="16"/>
  <c r="Z488" i="16"/>
  <c r="J488" i="16"/>
  <c r="G488" i="16"/>
  <c r="I487" i="16"/>
  <c r="H487" i="16"/>
  <c r="F487" i="16"/>
  <c r="E487" i="16"/>
  <c r="D487" i="16"/>
  <c r="Z486" i="16"/>
  <c r="J486" i="16"/>
  <c r="G486" i="16"/>
  <c r="Z485" i="16"/>
  <c r="J485" i="16"/>
  <c r="G485" i="16"/>
  <c r="Z484" i="16"/>
  <c r="K484" i="16"/>
  <c r="J484" i="16" s="1"/>
  <c r="Z483" i="16"/>
  <c r="K483" i="16"/>
  <c r="J483" i="16" s="1"/>
  <c r="AB482" i="16"/>
  <c r="AA482" i="16"/>
  <c r="AA517" i="16" s="1"/>
  <c r="T482" i="16"/>
  <c r="S482" i="16"/>
  <c r="S477" i="16" s="1"/>
  <c r="S476" i="16" s="1"/>
  <c r="R482" i="16"/>
  <c r="R477" i="16" s="1"/>
  <c r="R476" i="16" s="1"/>
  <c r="Q482" i="16"/>
  <c r="Q477" i="16" s="1"/>
  <c r="Q476" i="16" s="1"/>
  <c r="P482" i="16"/>
  <c r="P477" i="16" s="1"/>
  <c r="P476" i="16" s="1"/>
  <c r="O482" i="16"/>
  <c r="N482" i="16"/>
  <c r="N477" i="16" s="1"/>
  <c r="N476" i="16" s="1"/>
  <c r="M482" i="16"/>
  <c r="M477" i="16" s="1"/>
  <c r="M476" i="16" s="1"/>
  <c r="L482" i="16"/>
  <c r="L477" i="16" s="1"/>
  <c r="L476" i="16" s="1"/>
  <c r="I482" i="16"/>
  <c r="H482" i="16"/>
  <c r="G482" i="16"/>
  <c r="F482" i="16"/>
  <c r="E482" i="16"/>
  <c r="D482" i="16"/>
  <c r="Z481" i="16"/>
  <c r="J481" i="16"/>
  <c r="G481" i="16"/>
  <c r="Z480" i="16"/>
  <c r="J480" i="16"/>
  <c r="G480" i="16"/>
  <c r="AB479" i="16"/>
  <c r="AB477" i="16" s="1"/>
  <c r="AB476" i="16" s="1"/>
  <c r="AA479" i="16"/>
  <c r="T479" i="16"/>
  <c r="K479" i="16"/>
  <c r="I479" i="16"/>
  <c r="H479" i="16"/>
  <c r="H477" i="16" s="1"/>
  <c r="H476" i="16" s="1"/>
  <c r="F479" i="16"/>
  <c r="E479" i="16"/>
  <c r="D479" i="16"/>
  <c r="Z478" i="16"/>
  <c r="J478" i="16"/>
  <c r="G478" i="16"/>
  <c r="O477" i="16"/>
  <c r="O476" i="16" s="1"/>
  <c r="Z475" i="16"/>
  <c r="J475" i="16"/>
  <c r="G475" i="16"/>
  <c r="G474" i="16" s="1"/>
  <c r="AB474" i="16"/>
  <c r="AA474" i="16"/>
  <c r="T474" i="16"/>
  <c r="K474" i="16"/>
  <c r="J474" i="16"/>
  <c r="I474" i="16"/>
  <c r="H474" i="16"/>
  <c r="F474" i="16"/>
  <c r="E474" i="16"/>
  <c r="D474" i="16"/>
  <c r="Z473" i="16"/>
  <c r="J473" i="16"/>
  <c r="G473" i="16"/>
  <c r="Z472" i="16"/>
  <c r="J472" i="16"/>
  <c r="Z471" i="16"/>
  <c r="J471" i="16"/>
  <c r="G471" i="16"/>
  <c r="Z470" i="16"/>
  <c r="J470" i="16"/>
  <c r="G470" i="16"/>
  <c r="Z469" i="16"/>
  <c r="J469" i="16"/>
  <c r="J443" i="16"/>
  <c r="J444" i="16"/>
  <c r="J446" i="16"/>
  <c r="J447" i="16"/>
  <c r="J448" i="16"/>
  <c r="J450" i="16"/>
  <c r="J451" i="16"/>
  <c r="J453" i="16"/>
  <c r="J454" i="16"/>
  <c r="J458" i="16"/>
  <c r="J460" i="16"/>
  <c r="J461" i="16"/>
  <c r="J462" i="16"/>
  <c r="J463" i="16"/>
  <c r="J464" i="16"/>
  <c r="J465" i="16"/>
  <c r="J466" i="16"/>
  <c r="J467" i="16"/>
  <c r="G469" i="16"/>
  <c r="AB468" i="16"/>
  <c r="AA468" i="16"/>
  <c r="T468" i="16"/>
  <c r="K468" i="16"/>
  <c r="I468" i="16"/>
  <c r="H468" i="16"/>
  <c r="F468" i="16"/>
  <c r="E468" i="16"/>
  <c r="D468" i="16"/>
  <c r="Z467" i="16"/>
  <c r="G467" i="16"/>
  <c r="Z466" i="16"/>
  <c r="G466" i="16"/>
  <c r="Z465" i="16"/>
  <c r="G465" i="16"/>
  <c r="Z464" i="16"/>
  <c r="G464" i="16"/>
  <c r="Z463" i="16"/>
  <c r="G463" i="16"/>
  <c r="Z462" i="16"/>
  <c r="G462" i="16"/>
  <c r="Z461" i="16"/>
  <c r="G461" i="16"/>
  <c r="Z460" i="16"/>
  <c r="G460" i="16"/>
  <c r="G459" i="16" s="1"/>
  <c r="AA459" i="16"/>
  <c r="Z459" i="16" s="1"/>
  <c r="Y459" i="16"/>
  <c r="Y445" i="16" s="1"/>
  <c r="Y442" i="16" s="1"/>
  <c r="K459" i="16"/>
  <c r="H459" i="16"/>
  <c r="F459" i="16"/>
  <c r="E459" i="16"/>
  <c r="D459" i="16"/>
  <c r="Z458" i="16"/>
  <c r="G458" i="16"/>
  <c r="Z457" i="16"/>
  <c r="G457" i="16"/>
  <c r="Z456" i="16"/>
  <c r="G456" i="16"/>
  <c r="Z455" i="16"/>
  <c r="G455" i="16"/>
  <c r="Z454" i="16"/>
  <c r="G454" i="16"/>
  <c r="Z453" i="16"/>
  <c r="G453" i="16"/>
  <c r="AB452" i="16"/>
  <c r="AB445" i="16" s="1"/>
  <c r="AB442" i="16" s="1"/>
  <c r="AA452" i="16"/>
  <c r="T452" i="16"/>
  <c r="T445" i="16" s="1"/>
  <c r="T442" i="16" s="1"/>
  <c r="K452" i="16"/>
  <c r="K445" i="16" s="1"/>
  <c r="K442" i="16" s="1"/>
  <c r="H452" i="16"/>
  <c r="G452" i="16" s="1"/>
  <c r="F452" i="16"/>
  <c r="F445" i="16" s="1"/>
  <c r="E452" i="16"/>
  <c r="E445" i="16" s="1"/>
  <c r="D452" i="16"/>
  <c r="D445" i="16" s="1"/>
  <c r="Z451" i="16"/>
  <c r="G451" i="16"/>
  <c r="Z450" i="16"/>
  <c r="G450" i="16"/>
  <c r="Z449" i="16"/>
  <c r="J449" i="16"/>
  <c r="G449" i="16"/>
  <c r="Z448" i="16"/>
  <c r="G448" i="16"/>
  <c r="Z447" i="16"/>
  <c r="G447" i="16"/>
  <c r="Z446" i="16"/>
  <c r="G446" i="16"/>
  <c r="I445" i="16"/>
  <c r="Z444" i="16"/>
  <c r="G444" i="16"/>
  <c r="Z443" i="16"/>
  <c r="G443" i="16"/>
  <c r="Z441" i="16"/>
  <c r="J441" i="16"/>
  <c r="Z440" i="16"/>
  <c r="J440" i="16"/>
  <c r="J439" i="16" s="1"/>
  <c r="G440" i="16"/>
  <c r="G439" i="16" s="1"/>
  <c r="AB439" i="16"/>
  <c r="AA439" i="16"/>
  <c r="T439" i="16"/>
  <c r="K439" i="16"/>
  <c r="I439" i="16"/>
  <c r="H439" i="16"/>
  <c r="F439" i="16"/>
  <c r="E439" i="16"/>
  <c r="D439" i="16"/>
  <c r="Z438" i="16"/>
  <c r="J438" i="16"/>
  <c r="G438" i="16"/>
  <c r="E438" i="16"/>
  <c r="Z437" i="16"/>
  <c r="J437" i="16"/>
  <c r="J436" i="16" s="1"/>
  <c r="G437" i="16"/>
  <c r="G436" i="16" s="1"/>
  <c r="E437" i="16"/>
  <c r="E436" i="16" s="1"/>
  <c r="AB436" i="16"/>
  <c r="AA436" i="16"/>
  <c r="T436" i="16"/>
  <c r="K436" i="16"/>
  <c r="I436" i="16"/>
  <c r="H436" i="16"/>
  <c r="F436" i="16"/>
  <c r="D436" i="16"/>
  <c r="Z435" i="16"/>
  <c r="J435" i="16"/>
  <c r="G435" i="16"/>
  <c r="E435" i="16"/>
  <c r="Z434" i="16"/>
  <c r="J434" i="16"/>
  <c r="J433" i="16" s="1"/>
  <c r="G434" i="16"/>
  <c r="G433" i="16" s="1"/>
  <c r="E434" i="16"/>
  <c r="E433" i="16" s="1"/>
  <c r="E432" i="16" s="1"/>
  <c r="E409" i="16"/>
  <c r="E416" i="16"/>
  <c r="E420" i="16"/>
  <c r="E425" i="16"/>
  <c r="E428" i="16"/>
  <c r="AB433" i="16"/>
  <c r="AA433" i="16"/>
  <c r="T433" i="16"/>
  <c r="K433" i="16"/>
  <c r="I433" i="16"/>
  <c r="H433" i="16"/>
  <c r="F433" i="16"/>
  <c r="D433" i="16"/>
  <c r="Z431" i="16"/>
  <c r="K431" i="16"/>
  <c r="J431" i="16" s="1"/>
  <c r="AB430" i="16"/>
  <c r="AA430" i="16"/>
  <c r="T430" i="16"/>
  <c r="S430" i="16"/>
  <c r="S424" i="16" s="1"/>
  <c r="R430" i="16"/>
  <c r="R424" i="16" s="1"/>
  <c r="Q430" i="16"/>
  <c r="Q424" i="16" s="1"/>
  <c r="P430" i="16"/>
  <c r="P424" i="16" s="1"/>
  <c r="O430" i="16"/>
  <c r="O424" i="16" s="1"/>
  <c r="N430" i="16"/>
  <c r="N424" i="16" s="1"/>
  <c r="M430" i="16"/>
  <c r="L430" i="16"/>
  <c r="L424" i="16" s="1"/>
  <c r="Z429" i="16"/>
  <c r="J429" i="16"/>
  <c r="J428" i="16" s="1"/>
  <c r="G429" i="16"/>
  <c r="G428" i="16" s="1"/>
  <c r="AB428" i="16"/>
  <c r="AA428" i="16"/>
  <c r="T428" i="16"/>
  <c r="K428" i="16"/>
  <c r="I428" i="16"/>
  <c r="H428" i="16"/>
  <c r="F428" i="16"/>
  <c r="Z427" i="16"/>
  <c r="J427" i="16"/>
  <c r="G427" i="16"/>
  <c r="Z426" i="16"/>
  <c r="J426" i="16"/>
  <c r="G426" i="16"/>
  <c r="AB425" i="16"/>
  <c r="AA425" i="16"/>
  <c r="T425" i="16"/>
  <c r="K425" i="16"/>
  <c r="I425" i="16"/>
  <c r="H425" i="16"/>
  <c r="F425" i="16"/>
  <c r="D425" i="16"/>
  <c r="D424" i="16" s="1"/>
  <c r="Y424" i="16"/>
  <c r="X424" i="16"/>
  <c r="W424" i="16"/>
  <c r="V424" i="16"/>
  <c r="U424" i="16"/>
  <c r="M424" i="16"/>
  <c r="Z423" i="16"/>
  <c r="K423" i="16"/>
  <c r="J423" i="16" s="1"/>
  <c r="Z422" i="16"/>
  <c r="K422" i="16"/>
  <c r="Z421" i="16"/>
  <c r="K421" i="16"/>
  <c r="J421" i="16" s="1"/>
  <c r="AB420" i="16"/>
  <c r="AA420" i="16"/>
  <c r="T420" i="16"/>
  <c r="S420" i="16"/>
  <c r="S408" i="16" s="1"/>
  <c r="R420" i="16"/>
  <c r="Q420" i="16"/>
  <c r="Q408" i="16" s="1"/>
  <c r="P420" i="16"/>
  <c r="P408" i="16" s="1"/>
  <c r="O420" i="16"/>
  <c r="O408" i="16" s="1"/>
  <c r="N420" i="16"/>
  <c r="M420" i="16"/>
  <c r="M408" i="16" s="1"/>
  <c r="L420" i="16"/>
  <c r="L408" i="16" s="1"/>
  <c r="I420" i="16"/>
  <c r="H420" i="16"/>
  <c r="G420" i="16"/>
  <c r="F420" i="16"/>
  <c r="D420" i="16"/>
  <c r="Z419" i="16"/>
  <c r="J419" i="16"/>
  <c r="G419" i="16"/>
  <c r="Z418" i="16"/>
  <c r="J418" i="16"/>
  <c r="G418" i="16"/>
  <c r="Z417" i="16"/>
  <c r="J417" i="16"/>
  <c r="G417" i="16"/>
  <c r="G410" i="16"/>
  <c r="G411" i="16"/>
  <c r="G413" i="16"/>
  <c r="G415" i="16"/>
  <c r="AB416" i="16"/>
  <c r="AA416" i="16"/>
  <c r="T416" i="16"/>
  <c r="K416" i="16"/>
  <c r="I416" i="16"/>
  <c r="H416" i="16"/>
  <c r="F416" i="16"/>
  <c r="D416" i="16"/>
  <c r="Z415" i="16"/>
  <c r="J415" i="16"/>
  <c r="Z414" i="16"/>
  <c r="J414" i="16"/>
  <c r="Z413" i="16"/>
  <c r="J413" i="16"/>
  <c r="Z412" i="16"/>
  <c r="J412" i="16"/>
  <c r="Z411" i="16"/>
  <c r="J411" i="16"/>
  <c r="Z410" i="16"/>
  <c r="J410" i="16"/>
  <c r="J409" i="16" s="1"/>
  <c r="AB409" i="16"/>
  <c r="AA409" i="16"/>
  <c r="T409" i="16"/>
  <c r="N409" i="16"/>
  <c r="N408" i="16" s="1"/>
  <c r="K409" i="16"/>
  <c r="I409" i="16"/>
  <c r="H409" i="16"/>
  <c r="F409" i="16"/>
  <c r="D409" i="16"/>
  <c r="R408" i="16"/>
  <c r="Z406" i="16"/>
  <c r="J406" i="16"/>
  <c r="G406" i="16"/>
  <c r="Z405" i="16"/>
  <c r="J405" i="16"/>
  <c r="G405" i="16"/>
  <c r="D405" i="16"/>
  <c r="Z404" i="16"/>
  <c r="J404" i="16"/>
  <c r="Z403" i="16"/>
  <c r="K403" i="16"/>
  <c r="J403" i="16" s="1"/>
  <c r="G403" i="16"/>
  <c r="Z402" i="16"/>
  <c r="K402" i="16"/>
  <c r="J402" i="16" s="1"/>
  <c r="G402" i="16"/>
  <c r="Z401" i="16"/>
  <c r="K401" i="16"/>
  <c r="J401" i="16" s="1"/>
  <c r="G401" i="16"/>
  <c r="AB400" i="16"/>
  <c r="AA400" i="16"/>
  <c r="T400" i="16"/>
  <c r="S400" i="16"/>
  <c r="S361" i="16" s="1"/>
  <c r="R400" i="16"/>
  <c r="R361" i="16" s="1"/>
  <c r="O400" i="16"/>
  <c r="N400" i="16"/>
  <c r="N361" i="16" s="1"/>
  <c r="M400" i="16"/>
  <c r="M361" i="16" s="1"/>
  <c r="L400" i="16"/>
  <c r="L361" i="16" s="1"/>
  <c r="I400" i="16"/>
  <c r="H400" i="16"/>
  <c r="F400" i="16"/>
  <c r="D400" i="16"/>
  <c r="Z399" i="16"/>
  <c r="J399" i="16"/>
  <c r="G399" i="16"/>
  <c r="Z398" i="16"/>
  <c r="J398" i="16"/>
  <c r="G398" i="16"/>
  <c r="Z397" i="16"/>
  <c r="J397" i="16"/>
  <c r="G397" i="16"/>
  <c r="Z396" i="16"/>
  <c r="Z395" i="16"/>
  <c r="T395" i="16"/>
  <c r="K395" i="16"/>
  <c r="J395" i="16"/>
  <c r="I395" i="16"/>
  <c r="H395" i="16"/>
  <c r="F395" i="16"/>
  <c r="E395" i="16"/>
  <c r="Z394" i="16"/>
  <c r="J394" i="16"/>
  <c r="G394" i="16"/>
  <c r="Z393" i="16"/>
  <c r="J393" i="16"/>
  <c r="G393" i="16"/>
  <c r="Z392" i="16"/>
  <c r="J392" i="16"/>
  <c r="G392" i="16"/>
  <c r="Z391" i="16"/>
  <c r="J391" i="16"/>
  <c r="G391" i="16"/>
  <c r="Z390" i="16"/>
  <c r="J390" i="16"/>
  <c r="G390" i="16"/>
  <c r="Z389" i="16"/>
  <c r="T389" i="16"/>
  <c r="K389" i="16"/>
  <c r="I389" i="16"/>
  <c r="H389" i="16"/>
  <c r="F389" i="16"/>
  <c r="E389" i="16"/>
  <c r="Z388" i="16"/>
  <c r="J388" i="16"/>
  <c r="G388" i="16"/>
  <c r="Z387" i="16"/>
  <c r="J387" i="16"/>
  <c r="G387" i="16"/>
  <c r="Z386" i="16"/>
  <c r="J386" i="16"/>
  <c r="G386" i="16"/>
  <c r="Z385" i="16"/>
  <c r="T385" i="16"/>
  <c r="K385" i="16"/>
  <c r="I385" i="16"/>
  <c r="H385" i="16"/>
  <c r="F385" i="16"/>
  <c r="E385" i="16"/>
  <c r="Z384" i="16"/>
  <c r="J384" i="16"/>
  <c r="G384" i="16"/>
  <c r="Z383" i="16"/>
  <c r="G383" i="16"/>
  <c r="Z382" i="16"/>
  <c r="J382" i="16"/>
  <c r="G382" i="16"/>
  <c r="Z381" i="16"/>
  <c r="J381" i="16"/>
  <c r="G381" i="16"/>
  <c r="Z380" i="16"/>
  <c r="J380" i="16"/>
  <c r="G380" i="16"/>
  <c r="Z379" i="16"/>
  <c r="J379" i="16"/>
  <c r="G379" i="16"/>
  <c r="Z378" i="16"/>
  <c r="G378" i="16"/>
  <c r="Z377" i="16"/>
  <c r="J377" i="16"/>
  <c r="G377" i="16"/>
  <c r="Z376" i="16"/>
  <c r="T376" i="16"/>
  <c r="I376" i="16"/>
  <c r="H376" i="16"/>
  <c r="F376" i="16"/>
  <c r="E376" i="16"/>
  <c r="Z375" i="16"/>
  <c r="J375" i="16"/>
  <c r="J374" i="16"/>
  <c r="G375" i="16"/>
  <c r="Z374" i="16"/>
  <c r="G374" i="16"/>
  <c r="Z373" i="16"/>
  <c r="K373" i="16"/>
  <c r="I373" i="16"/>
  <c r="H373" i="16"/>
  <c r="F373" i="16"/>
  <c r="E373" i="16"/>
  <c r="Z372" i="16"/>
  <c r="J372" i="16"/>
  <c r="G372" i="16"/>
  <c r="Z371" i="16"/>
  <c r="J371" i="16"/>
  <c r="G371" i="16"/>
  <c r="Z370" i="16"/>
  <c r="J370" i="16"/>
  <c r="G370" i="16"/>
  <c r="AB369" i="16"/>
  <c r="AA369" i="16"/>
  <c r="T369" i="16"/>
  <c r="K369" i="16"/>
  <c r="I369" i="16"/>
  <c r="G369" i="16" s="1"/>
  <c r="F369" i="16"/>
  <c r="E369" i="16"/>
  <c r="Z368" i="16"/>
  <c r="Z367" i="16"/>
  <c r="J367" i="16"/>
  <c r="G367" i="16"/>
  <c r="E367" i="16"/>
  <c r="Z366" i="16"/>
  <c r="J366" i="16"/>
  <c r="G366" i="16"/>
  <c r="Z365" i="16"/>
  <c r="J365" i="16"/>
  <c r="G365" i="16"/>
  <c r="Z364" i="16"/>
  <c r="J364" i="16"/>
  <c r="Z363" i="16"/>
  <c r="J363" i="16"/>
  <c r="G363" i="16"/>
  <c r="AB362" i="16"/>
  <c r="AA362" i="16"/>
  <c r="T362" i="16"/>
  <c r="K362" i="16"/>
  <c r="I362" i="16"/>
  <c r="H362" i="16"/>
  <c r="H361" i="16" s="1"/>
  <c r="H360" i="16" s="1"/>
  <c r="F362" i="16"/>
  <c r="F361" i="16" s="1"/>
  <c r="F360" i="16" s="1"/>
  <c r="E362" i="16"/>
  <c r="D362" i="16"/>
  <c r="Q361" i="16"/>
  <c r="P361" i="16"/>
  <c r="O361" i="16"/>
  <c r="Z359" i="16"/>
  <c r="J359" i="16"/>
  <c r="G359" i="16"/>
  <c r="Z358" i="16"/>
  <c r="J358" i="16"/>
  <c r="G358" i="16"/>
  <c r="Z357" i="16"/>
  <c r="K357" i="16"/>
  <c r="G357" i="16"/>
  <c r="Z356" i="16"/>
  <c r="K356" i="16"/>
  <c r="J356" i="16" s="1"/>
  <c r="G356" i="16"/>
  <c r="AB355" i="16"/>
  <c r="AA355" i="16"/>
  <c r="T355" i="16"/>
  <c r="R355" i="16"/>
  <c r="O355" i="16"/>
  <c r="N355" i="16"/>
  <c r="M355" i="16"/>
  <c r="L355" i="16"/>
  <c r="I355" i="16"/>
  <c r="H355" i="16"/>
  <c r="F355" i="16"/>
  <c r="E355" i="16"/>
  <c r="D355" i="16"/>
  <c r="Z354" i="16"/>
  <c r="J354" i="16"/>
  <c r="G354" i="16"/>
  <c r="E354" i="16"/>
  <c r="Z353" i="16"/>
  <c r="J353" i="16"/>
  <c r="G353" i="16"/>
  <c r="Z352" i="16"/>
  <c r="J352" i="16"/>
  <c r="G352" i="16"/>
  <c r="AB351" i="16"/>
  <c r="AA351" i="16"/>
  <c r="T351" i="16"/>
  <c r="K351" i="16"/>
  <c r="I351" i="16"/>
  <c r="H351" i="16"/>
  <c r="F351" i="16"/>
  <c r="E351" i="16"/>
  <c r="D351" i="16"/>
  <c r="Z350" i="16"/>
  <c r="Z349" i="16"/>
  <c r="G349" i="16"/>
  <c r="Z348" i="16"/>
  <c r="J348" i="16"/>
  <c r="G348" i="16"/>
  <c r="Z347" i="16"/>
  <c r="J347" i="16"/>
  <c r="G347" i="16"/>
  <c r="Z346" i="16"/>
  <c r="J346" i="16"/>
  <c r="G346" i="16"/>
  <c r="Z345" i="16"/>
  <c r="T345" i="16"/>
  <c r="K345" i="16"/>
  <c r="I345" i="16"/>
  <c r="H345" i="16"/>
  <c r="F345" i="16"/>
  <c r="E345" i="16"/>
  <c r="D345" i="16"/>
  <c r="Z344" i="16"/>
  <c r="J344" i="16"/>
  <c r="G344" i="16"/>
  <c r="Z343" i="16"/>
  <c r="J343" i="16"/>
  <c r="G343" i="16"/>
  <c r="Z342" i="16"/>
  <c r="J342" i="16"/>
  <c r="G342" i="16"/>
  <c r="Z341" i="16"/>
  <c r="J341" i="16"/>
  <c r="G341" i="16"/>
  <c r="Z340" i="16"/>
  <c r="J340" i="16"/>
  <c r="G340" i="16"/>
  <c r="Z339" i="16"/>
  <c r="I339" i="16"/>
  <c r="H339" i="16"/>
  <c r="F339" i="16"/>
  <c r="E339" i="16"/>
  <c r="D339" i="16"/>
  <c r="Z338" i="16"/>
  <c r="J338" i="16"/>
  <c r="G338" i="16"/>
  <c r="Z337" i="16"/>
  <c r="K337" i="16"/>
  <c r="J337" i="16" s="1"/>
  <c r="G337" i="16"/>
  <c r="Z336" i="16"/>
  <c r="K336" i="16"/>
  <c r="J336" i="16" s="1"/>
  <c r="G336" i="16"/>
  <c r="Z335" i="16"/>
  <c r="K335" i="16"/>
  <c r="J335" i="16" s="1"/>
  <c r="G335" i="16"/>
  <c r="Z334" i="16"/>
  <c r="K334" i="16"/>
  <c r="J334" i="16" s="1"/>
  <c r="G334" i="16"/>
  <c r="Z333" i="16"/>
  <c r="K333" i="16"/>
  <c r="J333" i="16" s="1"/>
  <c r="G333" i="16"/>
  <c r="Z332" i="16"/>
  <c r="K332" i="16"/>
  <c r="J332" i="16" s="1"/>
  <c r="G332" i="16"/>
  <c r="Z331" i="16"/>
  <c r="K331" i="16"/>
  <c r="J331" i="16" s="1"/>
  <c r="G331" i="16"/>
  <c r="Z330" i="16"/>
  <c r="K330" i="16"/>
  <c r="J330" i="16" s="1"/>
  <c r="G330" i="16"/>
  <c r="Z329" i="16"/>
  <c r="K329" i="16"/>
  <c r="J329" i="16" s="1"/>
  <c r="G329" i="16"/>
  <c r="Z328" i="16"/>
  <c r="K328" i="16"/>
  <c r="J328" i="16" s="1"/>
  <c r="G328" i="16"/>
  <c r="Z327" i="16"/>
  <c r="K327" i="16"/>
  <c r="J327" i="16" s="1"/>
  <c r="G327" i="16"/>
  <c r="AB326" i="16"/>
  <c r="AA326" i="16"/>
  <c r="T326" i="16"/>
  <c r="S326" i="16"/>
  <c r="S325" i="16" s="1"/>
  <c r="R326" i="16"/>
  <c r="R325" i="16" s="1"/>
  <c r="O326" i="16"/>
  <c r="O325" i="16" s="1"/>
  <c r="N326" i="16"/>
  <c r="N325" i="16" s="1"/>
  <c r="M326" i="16"/>
  <c r="M325" i="16" s="1"/>
  <c r="L326" i="16"/>
  <c r="L325" i="16" s="1"/>
  <c r="I326" i="16"/>
  <c r="H326" i="16"/>
  <c r="F326" i="16"/>
  <c r="E326" i="16"/>
  <c r="D326" i="16"/>
  <c r="Z324" i="16"/>
  <c r="K324" i="16"/>
  <c r="G324" i="16"/>
  <c r="Z323" i="16"/>
  <c r="J323" i="16"/>
  <c r="G323" i="16"/>
  <c r="Z322" i="16"/>
  <c r="J322" i="16"/>
  <c r="G322" i="16"/>
  <c r="Z321" i="16"/>
  <c r="J321" i="16"/>
  <c r="G321" i="16"/>
  <c r="Z320" i="16"/>
  <c r="J320" i="16"/>
  <c r="G320" i="16"/>
  <c r="Z319" i="16"/>
  <c r="J319" i="16"/>
  <c r="G319" i="16"/>
  <c r="Z318" i="16"/>
  <c r="J318" i="16"/>
  <c r="G318" i="16"/>
  <c r="Z317" i="16"/>
  <c r="J317" i="16"/>
  <c r="G317" i="16"/>
  <c r="Z316" i="16"/>
  <c r="J316" i="16"/>
  <c r="G316" i="16"/>
  <c r="Z315" i="16"/>
  <c r="J315" i="16"/>
  <c r="G315" i="16"/>
  <c r="Z314" i="16"/>
  <c r="K314" i="16"/>
  <c r="H314" i="16"/>
  <c r="G314" i="16" s="1"/>
  <c r="F314" i="16"/>
  <c r="E314" i="16"/>
  <c r="Z313" i="16"/>
  <c r="Z312" i="16"/>
  <c r="T312" i="16"/>
  <c r="J312" i="16" s="1"/>
  <c r="G312" i="16"/>
  <c r="Z311" i="16"/>
  <c r="J311" i="16"/>
  <c r="G311" i="16"/>
  <c r="Z310" i="16"/>
  <c r="J310" i="16"/>
  <c r="G310" i="16"/>
  <c r="Z309" i="16"/>
  <c r="J309" i="16"/>
  <c r="G309" i="16"/>
  <c r="Z308" i="16"/>
  <c r="J308" i="16"/>
  <c r="G308" i="16"/>
  <c r="Z307" i="16"/>
  <c r="J307" i="16"/>
  <c r="G307" i="16"/>
  <c r="Z306" i="16"/>
  <c r="J306" i="16"/>
  <c r="G306" i="16"/>
  <c r="Z305" i="16"/>
  <c r="J305" i="16"/>
  <c r="G305" i="16"/>
  <c r="Z304" i="16"/>
  <c r="J304" i="16"/>
  <c r="G304" i="16"/>
  <c r="Z303" i="16"/>
  <c r="J303" i="16"/>
  <c r="G303" i="16"/>
  <c r="Z302" i="16"/>
  <c r="J302" i="16"/>
  <c r="G302" i="16"/>
  <c r="Z301" i="16"/>
  <c r="J301" i="16"/>
  <c r="G301" i="16"/>
  <c r="Z300" i="16"/>
  <c r="J300" i="16"/>
  <c r="G300" i="16"/>
  <c r="Z299" i="16"/>
  <c r="J299" i="16"/>
  <c r="G299" i="16"/>
  <c r="Z298" i="16"/>
  <c r="J298" i="16"/>
  <c r="G298" i="16"/>
  <c r="Z297" i="16"/>
  <c r="J297" i="16"/>
  <c r="G297" i="16"/>
  <c r="Z296" i="16"/>
  <c r="J296" i="16"/>
  <c r="G296" i="16"/>
  <c r="Z295" i="16"/>
  <c r="J295" i="16"/>
  <c r="G295" i="16"/>
  <c r="Z294" i="16"/>
  <c r="J294" i="16"/>
  <c r="G294" i="16"/>
  <c r="Z293" i="16"/>
  <c r="J293" i="16"/>
  <c r="G293" i="16"/>
  <c r="Z292" i="16"/>
  <c r="J292" i="16"/>
  <c r="G292" i="16"/>
  <c r="Z291" i="16"/>
  <c r="J291" i="16"/>
  <c r="G291" i="16"/>
  <c r="Z290" i="16"/>
  <c r="T290" i="16"/>
  <c r="J290" i="16" s="1"/>
  <c r="I290" i="16"/>
  <c r="F290" i="16"/>
  <c r="F286" i="16" s="1"/>
  <c r="E290" i="16"/>
  <c r="D290" i="16"/>
  <c r="D286" i="16" s="1"/>
  <c r="Z289" i="16"/>
  <c r="J289" i="16"/>
  <c r="G289" i="16"/>
  <c r="Z288" i="16"/>
  <c r="J288" i="16"/>
  <c r="G288" i="16"/>
  <c r="Z287" i="16"/>
  <c r="J287" i="16"/>
  <c r="G287" i="16"/>
  <c r="AB286" i="16"/>
  <c r="AA286" i="16"/>
  <c r="S286" i="16"/>
  <c r="R286" i="16"/>
  <c r="Q286" i="16"/>
  <c r="P286" i="16"/>
  <c r="O286" i="16"/>
  <c r="N286" i="16"/>
  <c r="M286" i="16"/>
  <c r="L286" i="16"/>
  <c r="Z284" i="16"/>
  <c r="T284" i="16"/>
  <c r="G284" i="16"/>
  <c r="Z283" i="16"/>
  <c r="T283" i="16"/>
  <c r="J283" i="16" s="1"/>
  <c r="G283" i="16"/>
  <c r="Z282" i="16"/>
  <c r="T282" i="16"/>
  <c r="J282" i="16" s="1"/>
  <c r="G282" i="16"/>
  <c r="Z281" i="16"/>
  <c r="T281" i="16"/>
  <c r="J281" i="16" s="1"/>
  <c r="G281" i="16"/>
  <c r="AB280" i="16"/>
  <c r="AA280" i="16"/>
  <c r="T280" i="16"/>
  <c r="R280" i="16"/>
  <c r="O280" i="16"/>
  <c r="N280" i="16"/>
  <c r="M280" i="16"/>
  <c r="L280" i="16"/>
  <c r="K280" i="16"/>
  <c r="J280" i="16" s="1"/>
  <c r="I280" i="16"/>
  <c r="H280" i="16"/>
  <c r="F280" i="16"/>
  <c r="E280" i="16"/>
  <c r="D280" i="16"/>
  <c r="Z279" i="16"/>
  <c r="T279" i="16"/>
  <c r="J279" i="16" s="1"/>
  <c r="G279" i="16"/>
  <c r="Z278" i="16"/>
  <c r="T278" i="16"/>
  <c r="J278" i="16" s="1"/>
  <c r="G278" i="16"/>
  <c r="Z277" i="16"/>
  <c r="T277" i="16"/>
  <c r="K277" i="16"/>
  <c r="G277" i="16"/>
  <c r="AB276" i="16"/>
  <c r="AA276" i="16"/>
  <c r="T276" i="16"/>
  <c r="R276" i="16"/>
  <c r="O276" i="16"/>
  <c r="N276" i="16"/>
  <c r="M276" i="16"/>
  <c r="L276" i="16"/>
  <c r="K276" i="16"/>
  <c r="J276" i="16" s="1"/>
  <c r="I276" i="16"/>
  <c r="H276" i="16"/>
  <c r="F276" i="16"/>
  <c r="E276" i="16"/>
  <c r="D276" i="16"/>
  <c r="Z275" i="16"/>
  <c r="T275" i="16"/>
  <c r="K275" i="16"/>
  <c r="G275" i="16"/>
  <c r="Z274" i="16"/>
  <c r="T274" i="16"/>
  <c r="K274" i="16"/>
  <c r="G274" i="16"/>
  <c r="Z273" i="16"/>
  <c r="T273" i="16"/>
  <c r="J273" i="16" s="1"/>
  <c r="G273" i="16"/>
  <c r="Z272" i="16"/>
  <c r="T272" i="16"/>
  <c r="K272" i="16"/>
  <c r="G272" i="16"/>
  <c r="Z271" i="16"/>
  <c r="T271" i="16"/>
  <c r="K271" i="16"/>
  <c r="G271" i="16"/>
  <c r="Z270" i="16"/>
  <c r="T270" i="16"/>
  <c r="K270" i="16"/>
  <c r="G270" i="16"/>
  <c r="Z269" i="16"/>
  <c r="T269" i="16"/>
  <c r="K269" i="16"/>
  <c r="G269" i="16"/>
  <c r="Z268" i="16"/>
  <c r="T268" i="16"/>
  <c r="K268" i="16"/>
  <c r="G268" i="16"/>
  <c r="AB267" i="16"/>
  <c r="AA267" i="16"/>
  <c r="W267" i="16"/>
  <c r="T267" i="16" s="1"/>
  <c r="R267" i="16"/>
  <c r="O267" i="16"/>
  <c r="N267" i="16"/>
  <c r="M267" i="16"/>
  <c r="L267" i="16"/>
  <c r="I267" i="16"/>
  <c r="H267" i="16"/>
  <c r="F267" i="16"/>
  <c r="E267" i="16"/>
  <c r="D267" i="16"/>
  <c r="Z266" i="16"/>
  <c r="Z265" i="16"/>
  <c r="T265" i="16"/>
  <c r="J265" i="16" s="1"/>
  <c r="G265" i="16"/>
  <c r="Z264" i="16"/>
  <c r="J264" i="16"/>
  <c r="G264" i="16"/>
  <c r="Z263" i="16"/>
  <c r="T263" i="16"/>
  <c r="J263" i="16" s="1"/>
  <c r="J262" i="16" s="1"/>
  <c r="G263" i="16"/>
  <c r="Z262" i="16"/>
  <c r="T262" i="16"/>
  <c r="K262" i="16"/>
  <c r="I262" i="16"/>
  <c r="H262" i="16"/>
  <c r="G262" i="16"/>
  <c r="F262" i="16"/>
  <c r="E262" i="16"/>
  <c r="Z261" i="16"/>
  <c r="T261" i="16"/>
  <c r="J261" i="16" s="1"/>
  <c r="G261" i="16"/>
  <c r="Z260" i="16"/>
  <c r="T260" i="16"/>
  <c r="J260" i="16" s="1"/>
  <c r="G260" i="16"/>
  <c r="Z259" i="16"/>
  <c r="T259" i="16"/>
  <c r="J259" i="16" s="1"/>
  <c r="G259" i="16"/>
  <c r="Z258" i="16"/>
  <c r="T258" i="16"/>
  <c r="J258" i="16" s="1"/>
  <c r="G258" i="16"/>
  <c r="Z257" i="16"/>
  <c r="T257" i="16"/>
  <c r="J257" i="16" s="1"/>
  <c r="G257" i="16"/>
  <c r="Z256" i="16"/>
  <c r="T256" i="16"/>
  <c r="J256" i="16" s="1"/>
  <c r="G256" i="16"/>
  <c r="Z255" i="16"/>
  <c r="T255" i="16"/>
  <c r="J255" i="16" s="1"/>
  <c r="G255" i="16"/>
  <c r="Z254" i="16"/>
  <c r="T254" i="16"/>
  <c r="J254" i="16" s="1"/>
  <c r="G254" i="16"/>
  <c r="Z253" i="16"/>
  <c r="T253" i="16"/>
  <c r="K253" i="16"/>
  <c r="I253" i="16"/>
  <c r="H253" i="16"/>
  <c r="F253" i="16"/>
  <c r="E253" i="16"/>
  <c r="Z252" i="16"/>
  <c r="Z251" i="16"/>
  <c r="T251" i="16"/>
  <c r="J251" i="16" s="1"/>
  <c r="G251" i="16"/>
  <c r="Z250" i="16"/>
  <c r="T250" i="16"/>
  <c r="J250" i="16" s="1"/>
  <c r="G250" i="16"/>
  <c r="Z249" i="16"/>
  <c r="T249" i="16"/>
  <c r="J249" i="16" s="1"/>
  <c r="G249" i="16"/>
  <c r="Z248" i="16"/>
  <c r="T248" i="16"/>
  <c r="J248" i="16" s="1"/>
  <c r="G248" i="16"/>
  <c r="Z247" i="16"/>
  <c r="T247" i="16"/>
  <c r="J247" i="16" s="1"/>
  <c r="G247" i="16"/>
  <c r="Z246" i="16"/>
  <c r="T246" i="16"/>
  <c r="J246" i="16" s="1"/>
  <c r="G246" i="16"/>
  <c r="Z245" i="16"/>
  <c r="T245" i="16"/>
  <c r="J245" i="16" s="1"/>
  <c r="G245" i="16"/>
  <c r="Z244" i="16"/>
  <c r="T244" i="16"/>
  <c r="J244" i="16" s="1"/>
  <c r="G244" i="16"/>
  <c r="Z243" i="16"/>
  <c r="K243" i="16"/>
  <c r="I243" i="16"/>
  <c r="H243" i="16"/>
  <c r="F243" i="16"/>
  <c r="E243" i="16"/>
  <c r="D243" i="16"/>
  <c r="Z242" i="16"/>
  <c r="T242" i="16"/>
  <c r="J242" i="16" s="1"/>
  <c r="G242" i="16"/>
  <c r="Z241" i="16"/>
  <c r="T241" i="16"/>
  <c r="J241" i="16" s="1"/>
  <c r="G241" i="16"/>
  <c r="Z240" i="16"/>
  <c r="T240" i="16"/>
  <c r="J240" i="16" s="1"/>
  <c r="G240" i="16"/>
  <c r="AA239" i="16"/>
  <c r="Z239" i="16" s="1"/>
  <c r="T239" i="16"/>
  <c r="K239" i="16"/>
  <c r="E239" i="16"/>
  <c r="Z238" i="16"/>
  <c r="T238" i="16"/>
  <c r="J238" i="16" s="1"/>
  <c r="G238" i="16"/>
  <c r="Z237" i="16"/>
  <c r="T237" i="16"/>
  <c r="J237" i="16" s="1"/>
  <c r="G237" i="16"/>
  <c r="Z236" i="16"/>
  <c r="T236" i="16"/>
  <c r="J236" i="16" s="1"/>
  <c r="G236" i="16"/>
  <c r="AB235" i="16"/>
  <c r="AA235" i="16"/>
  <c r="T235" i="16"/>
  <c r="K235" i="16"/>
  <c r="I235" i="16"/>
  <c r="H235" i="16"/>
  <c r="F235" i="16"/>
  <c r="E235" i="16"/>
  <c r="D235" i="16"/>
  <c r="Z234" i="16"/>
  <c r="J234" i="16"/>
  <c r="G234" i="16"/>
  <c r="Z233" i="16"/>
  <c r="T233" i="16"/>
  <c r="J233" i="16" s="1"/>
  <c r="G233" i="16"/>
  <c r="Z232" i="16"/>
  <c r="T232" i="16"/>
  <c r="G232" i="16"/>
  <c r="Z231" i="16"/>
  <c r="T231" i="16"/>
  <c r="J231" i="16" s="1"/>
  <c r="G231" i="16"/>
  <c r="Z230" i="16"/>
  <c r="T230" i="16"/>
  <c r="J230" i="16" s="1"/>
  <c r="G230" i="16"/>
  <c r="AB229" i="16"/>
  <c r="Z229" i="16" s="1"/>
  <c r="X229" i="16"/>
  <c r="W229" i="16"/>
  <c r="V229" i="16"/>
  <c r="U229" i="16"/>
  <c r="K229" i="16"/>
  <c r="I229" i="16"/>
  <c r="H229" i="16"/>
  <c r="F229" i="16"/>
  <c r="E229" i="16"/>
  <c r="D229" i="16"/>
  <c r="Z228" i="16"/>
  <c r="T228" i="16"/>
  <c r="J228" i="16" s="1"/>
  <c r="G228" i="16"/>
  <c r="Z227" i="16"/>
  <c r="T227" i="16"/>
  <c r="J227" i="16" s="1"/>
  <c r="G227" i="16"/>
  <c r="Z226" i="16"/>
  <c r="T226" i="16"/>
  <c r="J226" i="16" s="1"/>
  <c r="G226" i="16"/>
  <c r="Z225" i="16"/>
  <c r="T225" i="16"/>
  <c r="J225" i="16" s="1"/>
  <c r="G225" i="16"/>
  <c r="Z224" i="16"/>
  <c r="T224" i="16"/>
  <c r="J224" i="16" s="1"/>
  <c r="G224" i="16"/>
  <c r="Z223" i="16"/>
  <c r="T223" i="16"/>
  <c r="J223" i="16" s="1"/>
  <c r="G223" i="16"/>
  <c r="Z222" i="16"/>
  <c r="T222" i="16"/>
  <c r="J222" i="16" s="1"/>
  <c r="G222" i="16"/>
  <c r="Z221" i="16"/>
  <c r="T221" i="16"/>
  <c r="J221" i="16" s="1"/>
  <c r="G221" i="16"/>
  <c r="Z220" i="16"/>
  <c r="T220" i="16"/>
  <c r="J220" i="16" s="1"/>
  <c r="G220" i="16"/>
  <c r="AB219" i="16"/>
  <c r="AA219" i="16"/>
  <c r="Y219" i="16"/>
  <c r="Y218" i="16" s="1"/>
  <c r="X219" i="16"/>
  <c r="X218" i="16" s="1"/>
  <c r="W219" i="16"/>
  <c r="W218" i="16" s="1"/>
  <c r="V219" i="16"/>
  <c r="V218" i="16" s="1"/>
  <c r="U219" i="16"/>
  <c r="U218" i="16" s="1"/>
  <c r="S219" i="16"/>
  <c r="S218" i="16" s="1"/>
  <c r="R219" i="16"/>
  <c r="Q219" i="16"/>
  <c r="P219" i="16"/>
  <c r="P218" i="16" s="1"/>
  <c r="O219" i="16"/>
  <c r="N219" i="16"/>
  <c r="M219" i="16"/>
  <c r="L219" i="16"/>
  <c r="K219" i="16"/>
  <c r="I219" i="16"/>
  <c r="H219" i="16"/>
  <c r="F219" i="16"/>
  <c r="E219" i="16"/>
  <c r="D219" i="16"/>
  <c r="Q218" i="16"/>
  <c r="Z216" i="16"/>
  <c r="T216" i="16"/>
  <c r="J216" i="16" s="1"/>
  <c r="Z215" i="16"/>
  <c r="T215" i="16"/>
  <c r="K215" i="16"/>
  <c r="Z214" i="16"/>
  <c r="T214" i="16"/>
  <c r="K214" i="16"/>
  <c r="Z213" i="16"/>
  <c r="T213" i="16"/>
  <c r="K213" i="16"/>
  <c r="Z212" i="16"/>
  <c r="T212" i="16"/>
  <c r="K212" i="16"/>
  <c r="Z211" i="16"/>
  <c r="T211" i="16"/>
  <c r="K211" i="16"/>
  <c r="Z210" i="16"/>
  <c r="T210" i="16"/>
  <c r="K210" i="16"/>
  <c r="Z209" i="16"/>
  <c r="T209" i="16"/>
  <c r="K209" i="16"/>
  <c r="Z208" i="16"/>
  <c r="T208" i="16"/>
  <c r="K208" i="16"/>
  <c r="Z207" i="16"/>
  <c r="T207" i="16"/>
  <c r="K207" i="16"/>
  <c r="Z206" i="16"/>
  <c r="T206" i="16"/>
  <c r="K206" i="16"/>
  <c r="Z205" i="16"/>
  <c r="T205" i="16"/>
  <c r="K205" i="16"/>
  <c r="Z204" i="16"/>
  <c r="T204" i="16"/>
  <c r="K204" i="16"/>
  <c r="AB203" i="16"/>
  <c r="AA203" i="16"/>
  <c r="W203" i="16"/>
  <c r="V203" i="16"/>
  <c r="V172" i="16" s="1"/>
  <c r="V171" i="16" s="1"/>
  <c r="V501" i="16" s="1"/>
  <c r="R203" i="16"/>
  <c r="O203" i="16"/>
  <c r="N203" i="16"/>
  <c r="M203" i="16"/>
  <c r="L203" i="16"/>
  <c r="I203" i="16"/>
  <c r="H203" i="16"/>
  <c r="G203" i="16"/>
  <c r="F203" i="16"/>
  <c r="E203" i="16"/>
  <c r="D203" i="16"/>
  <c r="Z202" i="16"/>
  <c r="J202" i="16"/>
  <c r="G202" i="16"/>
  <c r="Z201" i="16"/>
  <c r="J201" i="16"/>
  <c r="G201" i="16"/>
  <c r="Z200" i="16"/>
  <c r="T200" i="16"/>
  <c r="J200" i="16" s="1"/>
  <c r="G200" i="16"/>
  <c r="Z199" i="16"/>
  <c r="Z198" i="16"/>
  <c r="T198" i="16"/>
  <c r="J198" i="16" s="1"/>
  <c r="G198" i="16"/>
  <c r="Z197" i="16"/>
  <c r="T197" i="16"/>
  <c r="J197" i="16" s="1"/>
  <c r="G197" i="16"/>
  <c r="Z196" i="16"/>
  <c r="T196" i="16"/>
  <c r="J196" i="16" s="1"/>
  <c r="G196" i="16"/>
  <c r="Z195" i="16"/>
  <c r="T195" i="16"/>
  <c r="J195" i="16" s="1"/>
  <c r="G195" i="16"/>
  <c r="Z194" i="16"/>
  <c r="T194" i="16"/>
  <c r="J194" i="16" s="1"/>
  <c r="G194" i="16"/>
  <c r="Z193" i="16"/>
  <c r="T193" i="16"/>
  <c r="J193" i="16" s="1"/>
  <c r="G193" i="16"/>
  <c r="Z192" i="16"/>
  <c r="T192" i="16"/>
  <c r="J192" i="16" s="1"/>
  <c r="G192" i="16"/>
  <c r="Z191" i="16"/>
  <c r="T191" i="16"/>
  <c r="J191" i="16" s="1"/>
  <c r="G191" i="16"/>
  <c r="Z190" i="16"/>
  <c r="T190" i="16"/>
  <c r="G190" i="16"/>
  <c r="Z189" i="16"/>
  <c r="K189" i="16"/>
  <c r="I189" i="16"/>
  <c r="H189" i="16"/>
  <c r="F189" i="16"/>
  <c r="E189" i="16"/>
  <c r="D189" i="16"/>
  <c r="Z188" i="16"/>
  <c r="T188" i="16"/>
  <c r="J188" i="16" s="1"/>
  <c r="G188" i="16"/>
  <c r="Z187" i="16"/>
  <c r="T187" i="16"/>
  <c r="J187" i="16" s="1"/>
  <c r="G187" i="16"/>
  <c r="Z186" i="16"/>
  <c r="T186" i="16"/>
  <c r="J186" i="16" s="1"/>
  <c r="G186" i="16"/>
  <c r="Z185" i="16"/>
  <c r="T185" i="16"/>
  <c r="J185" i="16" s="1"/>
  <c r="G185" i="16"/>
  <c r="Z184" i="16"/>
  <c r="T184" i="16"/>
  <c r="J184" i="16" s="1"/>
  <c r="G184" i="16"/>
  <c r="Z183" i="16"/>
  <c r="T183" i="16"/>
  <c r="J183" i="16" s="1"/>
  <c r="G183" i="16"/>
  <c r="Z182" i="16"/>
  <c r="T182" i="16"/>
  <c r="J182" i="16" s="1"/>
  <c r="G182" i="16"/>
  <c r="Z181" i="16"/>
  <c r="T181" i="16"/>
  <c r="J181" i="16" s="1"/>
  <c r="G181" i="16"/>
  <c r="Z180" i="16"/>
  <c r="T180" i="16"/>
  <c r="J180" i="16" s="1"/>
  <c r="G180" i="16"/>
  <c r="Z179" i="16"/>
  <c r="T179" i="16"/>
  <c r="J179" i="16" s="1"/>
  <c r="G179" i="16"/>
  <c r="Z178" i="16"/>
  <c r="T178" i="16"/>
  <c r="J178" i="16" s="1"/>
  <c r="G178" i="16"/>
  <c r="Z177" i="16"/>
  <c r="T177" i="16"/>
  <c r="J177" i="16" s="1"/>
  <c r="G177" i="16"/>
  <c r="Z176" i="16"/>
  <c r="T176" i="16"/>
  <c r="J176" i="16" s="1"/>
  <c r="G176" i="16"/>
  <c r="Z175" i="16"/>
  <c r="T175" i="16"/>
  <c r="J175" i="16" s="1"/>
  <c r="G175" i="16"/>
  <c r="Z174" i="16"/>
  <c r="T174" i="16"/>
  <c r="G174" i="16"/>
  <c r="AB173" i="16"/>
  <c r="AB172" i="16" s="1"/>
  <c r="AA173" i="16"/>
  <c r="Y173" i="16"/>
  <c r="X173" i="16"/>
  <c r="W173" i="16"/>
  <c r="V173" i="16"/>
  <c r="U173" i="16"/>
  <c r="U172" i="16" s="1"/>
  <c r="S173" i="16"/>
  <c r="S172" i="16" s="1"/>
  <c r="R173" i="16"/>
  <c r="R172" i="16" s="1"/>
  <c r="Q173" i="16"/>
  <c r="Q172" i="16" s="1"/>
  <c r="P173" i="16"/>
  <c r="O173" i="16"/>
  <c r="O172" i="16" s="1"/>
  <c r="N173" i="16"/>
  <c r="N172" i="16" s="1"/>
  <c r="M173" i="16"/>
  <c r="M172" i="16" s="1"/>
  <c r="L173" i="16"/>
  <c r="L172" i="16" s="1"/>
  <c r="K173" i="16"/>
  <c r="I173" i="16"/>
  <c r="I172" i="16" s="1"/>
  <c r="H173" i="16"/>
  <c r="H172" i="16" s="1"/>
  <c r="F173" i="16"/>
  <c r="F172" i="16" s="1"/>
  <c r="E173" i="16"/>
  <c r="E172" i="16" s="1"/>
  <c r="D173" i="16"/>
  <c r="D172" i="16" s="1"/>
  <c r="AA172" i="16"/>
  <c r="Y172" i="16"/>
  <c r="X172" i="16"/>
  <c r="W172" i="16"/>
  <c r="P172" i="16"/>
  <c r="Z170" i="16"/>
  <c r="Z169" i="16"/>
  <c r="D169" i="16"/>
  <c r="D168" i="16" s="1"/>
  <c r="AB168" i="16"/>
  <c r="AA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Z167" i="16"/>
  <c r="J167" i="16"/>
  <c r="G167" i="16"/>
  <c r="Z166" i="16"/>
  <c r="Z165" i="16"/>
  <c r="Z164" i="16"/>
  <c r="J164" i="16"/>
  <c r="G164" i="16"/>
  <c r="Z163" i="16"/>
  <c r="J163" i="16"/>
  <c r="G163" i="16"/>
  <c r="Z162" i="16"/>
  <c r="J162" i="16"/>
  <c r="G162" i="16"/>
  <c r="Z161" i="16"/>
  <c r="J161" i="16"/>
  <c r="G161" i="16"/>
  <c r="Z160" i="16"/>
  <c r="J160" i="16"/>
  <c r="G160" i="16"/>
  <c r="AB159" i="16"/>
  <c r="AA159" i="16"/>
  <c r="T159" i="16"/>
  <c r="K159" i="16"/>
  <c r="I159" i="16"/>
  <c r="H159" i="16"/>
  <c r="F159" i="16"/>
  <c r="E159" i="16"/>
  <c r="D159" i="16"/>
  <c r="Z158" i="16"/>
  <c r="J158" i="16"/>
  <c r="G158" i="16"/>
  <c r="Z157" i="16"/>
  <c r="J157" i="16"/>
  <c r="G157" i="16"/>
  <c r="Z156" i="16"/>
  <c r="J156" i="16"/>
  <c r="G156" i="16"/>
  <c r="Z155" i="16"/>
  <c r="J155" i="16"/>
  <c r="G155" i="16"/>
  <c r="Z154" i="16"/>
  <c r="J154" i="16"/>
  <c r="G154" i="16"/>
  <c r="Z153" i="16"/>
  <c r="J153" i="16"/>
  <c r="G153" i="16"/>
  <c r="Z152" i="16"/>
  <c r="J152" i="16"/>
  <c r="G152" i="16"/>
  <c r="Z151" i="16"/>
  <c r="Z150" i="16"/>
  <c r="J150" i="16"/>
  <c r="G150" i="16"/>
  <c r="Z149" i="16"/>
  <c r="J149" i="16"/>
  <c r="G149" i="16"/>
  <c r="Z148" i="16"/>
  <c r="J148" i="16"/>
  <c r="AB147" i="16"/>
  <c r="AA147" i="16"/>
  <c r="T147" i="16"/>
  <c r="S147" i="16"/>
  <c r="R147" i="16"/>
  <c r="Q147" i="16"/>
  <c r="P147" i="16"/>
  <c r="O147" i="16"/>
  <c r="N147" i="16"/>
  <c r="M147" i="16"/>
  <c r="L147" i="16"/>
  <c r="K147" i="16"/>
  <c r="I147" i="16"/>
  <c r="H147" i="16"/>
  <c r="F147" i="16"/>
  <c r="E147" i="16"/>
  <c r="D147" i="16"/>
  <c r="Z146" i="16"/>
  <c r="J146" i="16"/>
  <c r="J144" i="16" s="1"/>
  <c r="Z145" i="16"/>
  <c r="AB144" i="16"/>
  <c r="AA144" i="16"/>
  <c r="T144" i="16"/>
  <c r="S144" i="16"/>
  <c r="R144" i="16"/>
  <c r="Q144" i="16"/>
  <c r="P144" i="16"/>
  <c r="O144" i="16"/>
  <c r="N144" i="16"/>
  <c r="M144" i="16"/>
  <c r="L144" i="16"/>
  <c r="K144" i="16"/>
  <c r="I144" i="16"/>
  <c r="H144" i="16"/>
  <c r="G144" i="16"/>
  <c r="F144" i="16"/>
  <c r="E144" i="16"/>
  <c r="D144" i="16"/>
  <c r="Z143" i="16"/>
  <c r="J143" i="16"/>
  <c r="G143" i="16"/>
  <c r="Z142" i="16"/>
  <c r="Z141" i="16"/>
  <c r="J141" i="16"/>
  <c r="G141" i="16"/>
  <c r="Z140" i="16"/>
  <c r="K140" i="16"/>
  <c r="J140" i="16"/>
  <c r="I140" i="16"/>
  <c r="H140" i="16"/>
  <c r="G140" i="16"/>
  <c r="F140" i="16"/>
  <c r="E140" i="16"/>
  <c r="E127" i="16" s="1"/>
  <c r="D140" i="16"/>
  <c r="Z139" i="16"/>
  <c r="J139" i="16"/>
  <c r="G139" i="16"/>
  <c r="Z138" i="16"/>
  <c r="J138" i="16"/>
  <c r="G138" i="16"/>
  <c r="Z137" i="16"/>
  <c r="Z136" i="16"/>
  <c r="Z135" i="16"/>
  <c r="Z134" i="16"/>
  <c r="Z133" i="16"/>
  <c r="J133" i="16"/>
  <c r="G133" i="16"/>
  <c r="Z132" i="16"/>
  <c r="J132" i="16"/>
  <c r="G132" i="16"/>
  <c r="Z131" i="16"/>
  <c r="J131" i="16"/>
  <c r="J130" i="16"/>
  <c r="G131" i="16"/>
  <c r="Z130" i="16"/>
  <c r="G130" i="16"/>
  <c r="G129" i="16" s="1"/>
  <c r="AB129" i="16"/>
  <c r="AB127" i="16" s="1"/>
  <c r="AA129" i="16"/>
  <c r="T129" i="16"/>
  <c r="T127" i="16" s="1"/>
  <c r="S129" i="16"/>
  <c r="S127" i="16" s="1"/>
  <c r="S126" i="16" s="1"/>
  <c r="R129" i="16"/>
  <c r="R127" i="16" s="1"/>
  <c r="R126" i="16" s="1"/>
  <c r="Q129" i="16"/>
  <c r="Q127" i="16" s="1"/>
  <c r="Q126" i="16" s="1"/>
  <c r="P129" i="16"/>
  <c r="P127" i="16" s="1"/>
  <c r="P126" i="16" s="1"/>
  <c r="O129" i="16"/>
  <c r="O127" i="16" s="1"/>
  <c r="O126" i="16" s="1"/>
  <c r="N129" i="16"/>
  <c r="N127" i="16" s="1"/>
  <c r="N126" i="16" s="1"/>
  <c r="M129" i="16"/>
  <c r="M127" i="16" s="1"/>
  <c r="M126" i="16" s="1"/>
  <c r="L129" i="16"/>
  <c r="L127" i="16" s="1"/>
  <c r="L126" i="16" s="1"/>
  <c r="K129" i="16"/>
  <c r="I129" i="16"/>
  <c r="I127" i="16" s="1"/>
  <c r="H129" i="16"/>
  <c r="H127" i="16" s="1"/>
  <c r="F129" i="16"/>
  <c r="D129" i="16"/>
  <c r="D127" i="16" s="1"/>
  <c r="Z128" i="16"/>
  <c r="J128" i="16"/>
  <c r="G128" i="16"/>
  <c r="D9" i="16"/>
  <c r="D11" i="16"/>
  <c r="D15" i="16"/>
  <c r="D17" i="16"/>
  <c r="D19" i="16"/>
  <c r="D23" i="16"/>
  <c r="D25" i="16"/>
  <c r="D27" i="16"/>
  <c r="D41" i="16"/>
  <c r="D54" i="16"/>
  <c r="D59" i="16"/>
  <c r="D63" i="16"/>
  <c r="D85" i="16"/>
  <c r="D96" i="16"/>
  <c r="D99" i="16"/>
  <c r="D101" i="16"/>
  <c r="D105" i="16"/>
  <c r="D103" i="16" s="1"/>
  <c r="D117" i="16"/>
  <c r="Z125" i="16"/>
  <c r="J125" i="16"/>
  <c r="Z124" i="16"/>
  <c r="J124" i="16"/>
  <c r="Z123" i="16"/>
  <c r="J123" i="16"/>
  <c r="G123" i="16"/>
  <c r="Z122" i="16"/>
  <c r="J122" i="16"/>
  <c r="G122" i="16"/>
  <c r="Z121" i="16"/>
  <c r="J121" i="16"/>
  <c r="G121" i="16"/>
  <c r="Z120" i="16"/>
  <c r="J120" i="16"/>
  <c r="G120" i="16"/>
  <c r="Z119" i="16"/>
  <c r="J119" i="16"/>
  <c r="G119" i="16"/>
  <c r="Z118" i="16"/>
  <c r="J118" i="16"/>
  <c r="G118" i="16"/>
  <c r="AB117" i="16"/>
  <c r="AA117" i="16"/>
  <c r="Y117" i="16"/>
  <c r="X117" i="16"/>
  <c r="W117" i="16"/>
  <c r="V117" i="16"/>
  <c r="U117" i="16"/>
  <c r="T117" i="16"/>
  <c r="K117" i="16"/>
  <c r="I117" i="16"/>
  <c r="H117" i="16"/>
  <c r="F117" i="16"/>
  <c r="E117" i="16"/>
  <c r="Z116" i="16"/>
  <c r="J116" i="16"/>
  <c r="G116" i="16"/>
  <c r="Z115" i="16"/>
  <c r="J115" i="16"/>
  <c r="G115" i="16"/>
  <c r="Z114" i="16"/>
  <c r="J114" i="16"/>
  <c r="G114" i="16"/>
  <c r="Z113" i="16"/>
  <c r="J113" i="16"/>
  <c r="G113" i="16"/>
  <c r="Z112" i="16"/>
  <c r="K112" i="16"/>
  <c r="J112" i="16" s="1"/>
  <c r="G112" i="16"/>
  <c r="Z111" i="16"/>
  <c r="J111" i="16"/>
  <c r="G111" i="16"/>
  <c r="Z110" i="16"/>
  <c r="J110" i="16"/>
  <c r="G110" i="16"/>
  <c r="Z109" i="16"/>
  <c r="J109" i="16"/>
  <c r="G109" i="16"/>
  <c r="Z108" i="16"/>
  <c r="Z107" i="16"/>
  <c r="J107" i="16"/>
  <c r="G107" i="16"/>
  <c r="Z106" i="16"/>
  <c r="J106" i="16"/>
  <c r="G106" i="16"/>
  <c r="AB105" i="16"/>
  <c r="Z105" i="16" s="1"/>
  <c r="Y105" i="16"/>
  <c r="X105" i="16"/>
  <c r="W105" i="16"/>
  <c r="V105" i="16"/>
  <c r="U105" i="16"/>
  <c r="T105" i="16"/>
  <c r="T103" i="16" s="1"/>
  <c r="S105" i="16"/>
  <c r="S103" i="16" s="1"/>
  <c r="R105" i="16"/>
  <c r="R103" i="16" s="1"/>
  <c r="Q105" i="16"/>
  <c r="Q103" i="16" s="1"/>
  <c r="P105" i="16"/>
  <c r="P103" i="16" s="1"/>
  <c r="O105" i="16"/>
  <c r="O103" i="16" s="1"/>
  <c r="N105" i="16"/>
  <c r="N103" i="16" s="1"/>
  <c r="M105" i="16"/>
  <c r="M103" i="16" s="1"/>
  <c r="L105" i="16"/>
  <c r="L103" i="16" s="1"/>
  <c r="K105" i="16"/>
  <c r="I105" i="16"/>
  <c r="G105" i="16" s="1"/>
  <c r="F105" i="16"/>
  <c r="F103" i="16" s="1"/>
  <c r="E105" i="16"/>
  <c r="E103" i="16" s="1"/>
  <c r="Z104" i="16"/>
  <c r="J104" i="16"/>
  <c r="G104" i="16"/>
  <c r="AA103" i="16"/>
  <c r="H103" i="16"/>
  <c r="Z102" i="16"/>
  <c r="J102" i="16"/>
  <c r="J101" i="16" s="1"/>
  <c r="G102" i="16"/>
  <c r="AB101" i="16"/>
  <c r="AA101" i="16"/>
  <c r="Y101" i="16"/>
  <c r="X101" i="16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I101" i="16"/>
  <c r="H101" i="16"/>
  <c r="G101" i="16"/>
  <c r="F101" i="16"/>
  <c r="E101" i="16"/>
  <c r="Z100" i="16"/>
  <c r="J100" i="16"/>
  <c r="J99" i="16" s="1"/>
  <c r="G100" i="16"/>
  <c r="G99" i="16" s="1"/>
  <c r="AB99" i="16"/>
  <c r="AA99" i="16"/>
  <c r="Y99" i="16"/>
  <c r="X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I99" i="16"/>
  <c r="H99" i="16"/>
  <c r="F99" i="16"/>
  <c r="E99" i="16"/>
  <c r="Z98" i="16"/>
  <c r="J98" i="16"/>
  <c r="G98" i="16"/>
  <c r="Z97" i="16"/>
  <c r="J97" i="16"/>
  <c r="G97" i="16"/>
  <c r="AB96" i="16"/>
  <c r="AA96" i="16"/>
  <c r="T96" i="16"/>
  <c r="K96" i="16"/>
  <c r="I96" i="16"/>
  <c r="H96" i="16"/>
  <c r="F96" i="16"/>
  <c r="E96" i="16"/>
  <c r="Z95" i="16"/>
  <c r="G95" i="16"/>
  <c r="Z94" i="16"/>
  <c r="G94" i="16"/>
  <c r="Z93" i="16"/>
  <c r="G93" i="16"/>
  <c r="Z92" i="16"/>
  <c r="J92" i="16"/>
  <c r="G92" i="16"/>
  <c r="Z91" i="16"/>
  <c r="J91" i="16"/>
  <c r="G91" i="16"/>
  <c r="Z90" i="16"/>
  <c r="J90" i="16"/>
  <c r="G90" i="16"/>
  <c r="Z89" i="16"/>
  <c r="J89" i="16"/>
  <c r="G89" i="16"/>
  <c r="Z88" i="16"/>
  <c r="J88" i="16"/>
  <c r="G88" i="16"/>
  <c r="Z87" i="16"/>
  <c r="J87" i="16"/>
  <c r="G87" i="16"/>
  <c r="Z86" i="16"/>
  <c r="J86" i="16"/>
  <c r="J85" i="16" s="1"/>
  <c r="G86" i="16"/>
  <c r="AB85" i="16"/>
  <c r="AA85" i="16"/>
  <c r="T85" i="16"/>
  <c r="K85" i="16"/>
  <c r="I85" i="16"/>
  <c r="H85" i="16"/>
  <c r="F85" i="16"/>
  <c r="E85" i="16"/>
  <c r="Z84" i="16"/>
  <c r="J84" i="16"/>
  <c r="G84" i="16"/>
  <c r="Z83" i="16"/>
  <c r="J83" i="16"/>
  <c r="G83" i="16"/>
  <c r="Z82" i="16"/>
  <c r="Z81" i="16"/>
  <c r="J81" i="16"/>
  <c r="G81" i="16"/>
  <c r="Z80" i="16"/>
  <c r="J80" i="16"/>
  <c r="G80" i="16"/>
  <c r="Z79" i="16"/>
  <c r="J79" i="16"/>
  <c r="G79" i="16"/>
  <c r="Z78" i="16"/>
  <c r="J78" i="16"/>
  <c r="G78" i="16"/>
  <c r="Z77" i="16"/>
  <c r="J77" i="16"/>
  <c r="G77" i="16"/>
  <c r="Z76" i="16"/>
  <c r="J76" i="16"/>
  <c r="G76" i="16"/>
  <c r="Z75" i="16"/>
  <c r="J75" i="16"/>
  <c r="G75" i="16"/>
  <c r="Z74" i="16"/>
  <c r="J74" i="16"/>
  <c r="G74" i="16"/>
  <c r="Z73" i="16"/>
  <c r="J73" i="16"/>
  <c r="G73" i="16"/>
  <c r="Z72" i="16"/>
  <c r="J72" i="16"/>
  <c r="G72" i="16"/>
  <c r="Z71" i="16"/>
  <c r="J71" i="16"/>
  <c r="G71" i="16"/>
  <c r="Z70" i="16"/>
  <c r="J70" i="16"/>
  <c r="G70" i="16"/>
  <c r="Z69" i="16"/>
  <c r="J69" i="16"/>
  <c r="G69" i="16"/>
  <c r="Z68" i="16"/>
  <c r="J68" i="16"/>
  <c r="G68" i="16"/>
  <c r="Z67" i="16"/>
  <c r="J67" i="16"/>
  <c r="G67" i="16"/>
  <c r="Z66" i="16"/>
  <c r="J66" i="16"/>
  <c r="G66" i="16"/>
  <c r="Z65" i="16"/>
  <c r="J65" i="16"/>
  <c r="G65" i="16"/>
  <c r="Z64" i="16"/>
  <c r="J64" i="16"/>
  <c r="G64" i="16"/>
  <c r="AB63" i="16"/>
  <c r="AA63" i="16"/>
  <c r="T63" i="16"/>
  <c r="K63" i="16"/>
  <c r="I63" i="16"/>
  <c r="H63" i="16"/>
  <c r="F63" i="16"/>
  <c r="E63" i="16"/>
  <c r="Z60" i="16"/>
  <c r="J60" i="16"/>
  <c r="J59" i="16" s="1"/>
  <c r="G60" i="16"/>
  <c r="AB59" i="16"/>
  <c r="AA59" i="16"/>
  <c r="T59" i="16"/>
  <c r="R59" i="16"/>
  <c r="Q59" i="16"/>
  <c r="P59" i="16"/>
  <c r="O59" i="16"/>
  <c r="N59" i="16"/>
  <c r="M59" i="16"/>
  <c r="L59" i="16"/>
  <c r="K59" i="16"/>
  <c r="I59" i="16"/>
  <c r="H59" i="16"/>
  <c r="G59" i="16"/>
  <c r="F59" i="16"/>
  <c r="E59" i="16"/>
  <c r="Z58" i="16"/>
  <c r="J58" i="16"/>
  <c r="G58" i="16"/>
  <c r="Z57" i="16"/>
  <c r="J57" i="16"/>
  <c r="G57" i="16"/>
  <c r="Z56" i="16"/>
  <c r="J56" i="16"/>
  <c r="G56" i="16"/>
  <c r="Z55" i="16"/>
  <c r="J55" i="16"/>
  <c r="G55" i="16"/>
  <c r="AB54" i="16"/>
  <c r="AA54" i="16"/>
  <c r="T54" i="16"/>
  <c r="R54" i="16"/>
  <c r="Q54" i="16"/>
  <c r="P54" i="16"/>
  <c r="O54" i="16"/>
  <c r="N54" i="16"/>
  <c r="M54" i="16"/>
  <c r="L54" i="16"/>
  <c r="K54" i="16"/>
  <c r="I54" i="16"/>
  <c r="H54" i="16"/>
  <c r="F54" i="16"/>
  <c r="E54" i="16"/>
  <c r="Z53" i="16"/>
  <c r="J53" i="16"/>
  <c r="G53" i="16"/>
  <c r="Z52" i="16"/>
  <c r="J52" i="16"/>
  <c r="G52" i="16"/>
  <c r="Z51" i="16"/>
  <c r="J51" i="16"/>
  <c r="G51" i="16"/>
  <c r="Z50" i="16"/>
  <c r="J50" i="16"/>
  <c r="G50" i="16"/>
  <c r="Z49" i="16"/>
  <c r="J49" i="16"/>
  <c r="G49" i="16"/>
  <c r="Z48" i="16"/>
  <c r="J48" i="16"/>
  <c r="G48" i="16"/>
  <c r="Z47" i="16"/>
  <c r="J47" i="16"/>
  <c r="G47" i="16"/>
  <c r="Z46" i="16"/>
  <c r="J46" i="16"/>
  <c r="G46" i="16"/>
  <c r="Z45" i="16"/>
  <c r="J45" i="16"/>
  <c r="G45" i="16"/>
  <c r="Z44" i="16"/>
  <c r="J44" i="16"/>
  <c r="G44" i="16"/>
  <c r="Z43" i="16"/>
  <c r="J43" i="16"/>
  <c r="G43" i="16"/>
  <c r="E43" i="16"/>
  <c r="E41" i="16" s="1"/>
  <c r="Z42" i="16"/>
  <c r="J42" i="16"/>
  <c r="J41" i="16" s="1"/>
  <c r="G42" i="16"/>
  <c r="G41" i="16" s="1"/>
  <c r="AB41" i="16"/>
  <c r="AA41" i="16"/>
  <c r="AA40" i="16" s="1"/>
  <c r="T41" i="16"/>
  <c r="R41" i="16"/>
  <c r="R40" i="16" s="1"/>
  <c r="O41" i="16"/>
  <c r="N41" i="16"/>
  <c r="M41" i="16"/>
  <c r="L41" i="16"/>
  <c r="K41" i="16"/>
  <c r="K40" i="16" s="1"/>
  <c r="I41" i="16"/>
  <c r="H41" i="16"/>
  <c r="F41" i="16"/>
  <c r="AB40" i="16"/>
  <c r="Z39" i="16"/>
  <c r="J39" i="16"/>
  <c r="G39" i="16"/>
  <c r="Z38" i="16"/>
  <c r="J38" i="16"/>
  <c r="G38" i="16"/>
  <c r="Z37" i="16"/>
  <c r="J37" i="16"/>
  <c r="G37" i="16"/>
  <c r="Z36" i="16"/>
  <c r="J36" i="16"/>
  <c r="G36" i="16"/>
  <c r="Z35" i="16"/>
  <c r="J35" i="16"/>
  <c r="G35" i="16"/>
  <c r="Z34" i="16"/>
  <c r="J34" i="16"/>
  <c r="G34" i="16"/>
  <c r="Z33" i="16"/>
  <c r="J33" i="16"/>
  <c r="G33" i="16"/>
  <c r="Z32" i="16"/>
  <c r="J32" i="16"/>
  <c r="G32" i="16"/>
  <c r="Z31" i="16"/>
  <c r="J31" i="16"/>
  <c r="G31" i="16"/>
  <c r="Z30" i="16"/>
  <c r="G30" i="16"/>
  <c r="Z29" i="16"/>
  <c r="J29" i="16"/>
  <c r="G29" i="16"/>
  <c r="Z28" i="16"/>
  <c r="J28" i="16"/>
  <c r="G28" i="16"/>
  <c r="AB27" i="16"/>
  <c r="AA27" i="16"/>
  <c r="T27" i="16"/>
  <c r="K27" i="16"/>
  <c r="I27" i="16"/>
  <c r="H27" i="16"/>
  <c r="F27" i="16"/>
  <c r="E27" i="16"/>
  <c r="Z26" i="16"/>
  <c r="J26" i="16"/>
  <c r="J25" i="16" s="1"/>
  <c r="G26" i="16"/>
  <c r="G25" i="16" s="1"/>
  <c r="AB25" i="16"/>
  <c r="AA25" i="16"/>
  <c r="T25" i="16"/>
  <c r="K25" i="16"/>
  <c r="I25" i="16"/>
  <c r="H25" i="16"/>
  <c r="F25" i="16"/>
  <c r="E25" i="16"/>
  <c r="Z24" i="16"/>
  <c r="AB23" i="16"/>
  <c r="AA23" i="16"/>
  <c r="T23" i="16"/>
  <c r="S23" i="16"/>
  <c r="S8" i="16" s="1"/>
  <c r="R23" i="16"/>
  <c r="R8" i="16" s="1"/>
  <c r="Q23" i="16"/>
  <c r="Q8" i="16" s="1"/>
  <c r="P23" i="16"/>
  <c r="P8" i="16" s="1"/>
  <c r="O23" i="16"/>
  <c r="O8" i="16" s="1"/>
  <c r="N23" i="16"/>
  <c r="M23" i="16"/>
  <c r="M8" i="16" s="1"/>
  <c r="L23" i="16"/>
  <c r="L8" i="16" s="1"/>
  <c r="K23" i="16"/>
  <c r="J23" i="16"/>
  <c r="I23" i="16"/>
  <c r="H23" i="16"/>
  <c r="G23" i="16"/>
  <c r="F23" i="16"/>
  <c r="E23" i="16"/>
  <c r="Z22" i="16"/>
  <c r="J22" i="16"/>
  <c r="G22" i="16"/>
  <c r="Z21" i="16"/>
  <c r="J21" i="16"/>
  <c r="G21" i="16"/>
  <c r="Z20" i="16"/>
  <c r="J20" i="16"/>
  <c r="G20" i="16"/>
  <c r="AB19" i="16"/>
  <c r="AA19" i="16"/>
  <c r="T19" i="16"/>
  <c r="K19" i="16"/>
  <c r="I19" i="16"/>
  <c r="H19" i="16"/>
  <c r="F19" i="16"/>
  <c r="E19" i="16"/>
  <c r="Z18" i="16"/>
  <c r="J18" i="16"/>
  <c r="G18" i="16"/>
  <c r="G17" i="16" s="1"/>
  <c r="AB17" i="16"/>
  <c r="AA17" i="16"/>
  <c r="T17" i="16"/>
  <c r="K17" i="16"/>
  <c r="J17" i="16"/>
  <c r="I17" i="16"/>
  <c r="H17" i="16"/>
  <c r="F17" i="16"/>
  <c r="E17" i="16"/>
  <c r="Z16" i="16"/>
  <c r="J16" i="16"/>
  <c r="J15" i="16" s="1"/>
  <c r="G16" i="16"/>
  <c r="G15" i="16" s="1"/>
  <c r="AB15" i="16"/>
  <c r="AA15" i="16"/>
  <c r="T15" i="16"/>
  <c r="K15" i="16"/>
  <c r="I15" i="16"/>
  <c r="H15" i="16"/>
  <c r="F15" i="16"/>
  <c r="E15" i="16"/>
  <c r="Z14" i="16"/>
  <c r="J14" i="16"/>
  <c r="G14" i="16"/>
  <c r="Z13" i="16"/>
  <c r="J13" i="16"/>
  <c r="G13" i="16"/>
  <c r="Z12" i="16"/>
  <c r="J12" i="16"/>
  <c r="G12" i="16"/>
  <c r="AB11" i="16"/>
  <c r="AA11" i="16"/>
  <c r="T11" i="16"/>
  <c r="K11" i="16"/>
  <c r="I11" i="16"/>
  <c r="H11" i="16"/>
  <c r="F11" i="16"/>
  <c r="E11" i="16"/>
  <c r="Z10" i="16"/>
  <c r="J10" i="16"/>
  <c r="J9" i="16" s="1"/>
  <c r="G10" i="16"/>
  <c r="G9" i="16" s="1"/>
  <c r="AB9" i="16"/>
  <c r="AA9" i="16"/>
  <c r="T9" i="16"/>
  <c r="K9" i="16"/>
  <c r="I9" i="16"/>
  <c r="H9" i="16"/>
  <c r="F9" i="16"/>
  <c r="E9" i="16"/>
  <c r="N8" i="16"/>
  <c r="AA516" i="14"/>
  <c r="AA408" i="14"/>
  <c r="AA510" i="14" s="1"/>
  <c r="AA172" i="12"/>
  <c r="AA516" i="12" s="1"/>
  <c r="AA285" i="12"/>
  <c r="U285" i="2"/>
  <c r="AA238" i="12"/>
  <c r="AA526" i="12"/>
  <c r="H238" i="12"/>
  <c r="I238" i="12"/>
  <c r="AA519" i="12"/>
  <c r="AA520" i="12"/>
  <c r="Z499" i="15"/>
  <c r="J499" i="15"/>
  <c r="J498" i="15" s="1"/>
  <c r="G499" i="15"/>
  <c r="G498" i="15" s="1"/>
  <c r="AB498" i="15"/>
  <c r="AA498" i="15"/>
  <c r="T498" i="15"/>
  <c r="K498" i="15"/>
  <c r="I498" i="15"/>
  <c r="H498" i="15"/>
  <c r="F498" i="15"/>
  <c r="E498" i="15"/>
  <c r="D498" i="15"/>
  <c r="Z497" i="15"/>
  <c r="K497" i="15"/>
  <c r="J497" i="15" s="1"/>
  <c r="J496" i="15"/>
  <c r="Z496" i="15"/>
  <c r="G496" i="15"/>
  <c r="G495" i="15" s="1"/>
  <c r="G494" i="15" s="1"/>
  <c r="AB495" i="15"/>
  <c r="AA495" i="15"/>
  <c r="T495" i="15"/>
  <c r="T494" i="15" s="1"/>
  <c r="S495" i="15"/>
  <c r="S494" i="15" s="1"/>
  <c r="R495" i="15"/>
  <c r="R494" i="15" s="1"/>
  <c r="Q495" i="15"/>
  <c r="P495" i="15"/>
  <c r="P494" i="15" s="1"/>
  <c r="O495" i="15"/>
  <c r="O494" i="15" s="1"/>
  <c r="N495" i="15"/>
  <c r="N494" i="15" s="1"/>
  <c r="M495" i="15"/>
  <c r="M494" i="15" s="1"/>
  <c r="L495" i="15"/>
  <c r="L494" i="15" s="1"/>
  <c r="I495" i="15"/>
  <c r="I494" i="15" s="1"/>
  <c r="H495" i="15"/>
  <c r="H494" i="15" s="1"/>
  <c r="F495" i="15"/>
  <c r="F494" i="15" s="1"/>
  <c r="E495" i="15"/>
  <c r="E494" i="15" s="1"/>
  <c r="D495" i="15"/>
  <c r="D494" i="15" s="1"/>
  <c r="AB494" i="15"/>
  <c r="Q494" i="15"/>
  <c r="Z493" i="15"/>
  <c r="J493" i="15"/>
  <c r="G493" i="15"/>
  <c r="Z492" i="15"/>
  <c r="J492" i="15"/>
  <c r="G492" i="15"/>
  <c r="AB491" i="15"/>
  <c r="AA491" i="15"/>
  <c r="T491" i="15"/>
  <c r="K491" i="15"/>
  <c r="I491" i="15"/>
  <c r="H491" i="15"/>
  <c r="F491" i="15"/>
  <c r="E491" i="15"/>
  <c r="D491" i="15"/>
  <c r="Z490" i="15"/>
  <c r="J490" i="15"/>
  <c r="G490" i="15"/>
  <c r="Z489" i="15"/>
  <c r="J489" i="15"/>
  <c r="G489" i="15"/>
  <c r="Z488" i="15"/>
  <c r="J488" i="15"/>
  <c r="G488" i="15"/>
  <c r="AB487" i="15"/>
  <c r="AA487" i="15"/>
  <c r="T487" i="15"/>
  <c r="K487" i="15"/>
  <c r="I487" i="15"/>
  <c r="H487" i="15"/>
  <c r="F487" i="15"/>
  <c r="E487" i="15"/>
  <c r="D487" i="15"/>
  <c r="Z486" i="15"/>
  <c r="J486" i="15"/>
  <c r="G486" i="15"/>
  <c r="Z485" i="15"/>
  <c r="J485" i="15"/>
  <c r="G485" i="15"/>
  <c r="Z484" i="15"/>
  <c r="K484" i="15"/>
  <c r="Z483" i="15"/>
  <c r="K483" i="15"/>
  <c r="J483" i="15" s="1"/>
  <c r="AB482" i="15"/>
  <c r="AA482" i="15"/>
  <c r="T482" i="15"/>
  <c r="S482" i="15"/>
  <c r="R482" i="15"/>
  <c r="R477" i="15" s="1"/>
  <c r="R476" i="15" s="1"/>
  <c r="Q482" i="15"/>
  <c r="Q477" i="15" s="1"/>
  <c r="Q476" i="15" s="1"/>
  <c r="P482" i="15"/>
  <c r="P477" i="15" s="1"/>
  <c r="P476" i="15" s="1"/>
  <c r="O482" i="15"/>
  <c r="O477" i="15" s="1"/>
  <c r="O476" i="15" s="1"/>
  <c r="N482" i="15"/>
  <c r="N477" i="15" s="1"/>
  <c r="N476" i="15" s="1"/>
  <c r="M482" i="15"/>
  <c r="M477" i="15" s="1"/>
  <c r="M476" i="15" s="1"/>
  <c r="L482" i="15"/>
  <c r="L477" i="15" s="1"/>
  <c r="L476" i="15" s="1"/>
  <c r="I482" i="15"/>
  <c r="H482" i="15"/>
  <c r="G482" i="15"/>
  <c r="F482" i="15"/>
  <c r="E482" i="15"/>
  <c r="D482" i="15"/>
  <c r="Z481" i="15"/>
  <c r="J481" i="15"/>
  <c r="G481" i="15"/>
  <c r="Z480" i="15"/>
  <c r="J480" i="15"/>
  <c r="G480" i="15"/>
  <c r="G478" i="15"/>
  <c r="AB479" i="15"/>
  <c r="AA479" i="15"/>
  <c r="T479" i="15"/>
  <c r="K479" i="15"/>
  <c r="I479" i="15"/>
  <c r="H479" i="15"/>
  <c r="F479" i="15"/>
  <c r="E479" i="15"/>
  <c r="E477" i="15" s="1"/>
  <c r="D479" i="15"/>
  <c r="Z478" i="15"/>
  <c r="J478" i="15"/>
  <c r="S477" i="15"/>
  <c r="S476" i="15" s="1"/>
  <c r="Z475" i="15"/>
  <c r="J475" i="15"/>
  <c r="J474" i="15" s="1"/>
  <c r="G475" i="15"/>
  <c r="G474" i="15" s="1"/>
  <c r="AB474" i="15"/>
  <c r="AA474" i="15"/>
  <c r="T474" i="15"/>
  <c r="K474" i="15"/>
  <c r="I474" i="15"/>
  <c r="H474" i="15"/>
  <c r="F474" i="15"/>
  <c r="E474" i="15"/>
  <c r="D474" i="15"/>
  <c r="Z473" i="15"/>
  <c r="J473" i="15"/>
  <c r="G473" i="15"/>
  <c r="Z472" i="15"/>
  <c r="J472" i="15"/>
  <c r="Z471" i="15"/>
  <c r="J471" i="15"/>
  <c r="G471" i="15"/>
  <c r="Z470" i="15"/>
  <c r="J470" i="15"/>
  <c r="G470" i="15"/>
  <c r="Z469" i="15"/>
  <c r="J469" i="15"/>
  <c r="G469" i="15"/>
  <c r="AB468" i="15"/>
  <c r="AA468" i="15"/>
  <c r="T468" i="15"/>
  <c r="K468" i="15"/>
  <c r="I468" i="15"/>
  <c r="H468" i="15"/>
  <c r="F468" i="15"/>
  <c r="E468" i="15"/>
  <c r="D468" i="15"/>
  <c r="Z467" i="15"/>
  <c r="J467" i="15"/>
  <c r="G467" i="15"/>
  <c r="Z466" i="15"/>
  <c r="J466" i="15"/>
  <c r="G466" i="15"/>
  <c r="Z465" i="15"/>
  <c r="J465" i="15"/>
  <c r="G465" i="15"/>
  <c r="Z464" i="15"/>
  <c r="J464" i="15"/>
  <c r="G464" i="15"/>
  <c r="Z463" i="15"/>
  <c r="J463" i="15"/>
  <c r="G463" i="15"/>
  <c r="Z462" i="15"/>
  <c r="J462" i="15"/>
  <c r="G462" i="15"/>
  <c r="Z461" i="15"/>
  <c r="J461" i="15"/>
  <c r="G461" i="15"/>
  <c r="Z460" i="15"/>
  <c r="J460" i="15"/>
  <c r="G460" i="15"/>
  <c r="AA459" i="15"/>
  <c r="Z459" i="15" s="1"/>
  <c r="Y459" i="15"/>
  <c r="Y445" i="15" s="1"/>
  <c r="Y442" i="15" s="1"/>
  <c r="K459" i="15"/>
  <c r="H459" i="15"/>
  <c r="F459" i="15"/>
  <c r="E459" i="15"/>
  <c r="D459" i="15"/>
  <c r="Z458" i="15"/>
  <c r="J458" i="15"/>
  <c r="G458" i="15"/>
  <c r="Z457" i="15"/>
  <c r="G457" i="15"/>
  <c r="Z456" i="15"/>
  <c r="G456" i="15"/>
  <c r="Z455" i="15"/>
  <c r="G455" i="15"/>
  <c r="Z454" i="15"/>
  <c r="J454" i="15"/>
  <c r="G454" i="15"/>
  <c r="Z453" i="15"/>
  <c r="G453" i="15"/>
  <c r="AA452" i="15"/>
  <c r="Z452" i="15" s="1"/>
  <c r="K452" i="15"/>
  <c r="K445" i="15" s="1"/>
  <c r="H452" i="15"/>
  <c r="F452" i="15"/>
  <c r="F445" i="15" s="1"/>
  <c r="E452" i="15"/>
  <c r="E445" i="15" s="1"/>
  <c r="D452" i="15"/>
  <c r="Z451" i="15"/>
  <c r="J451" i="15"/>
  <c r="G451" i="15"/>
  <c r="Z450" i="15"/>
  <c r="J450" i="15"/>
  <c r="G450" i="15"/>
  <c r="Z449" i="15"/>
  <c r="J449" i="15"/>
  <c r="G449" i="15"/>
  <c r="Z448" i="15"/>
  <c r="J448" i="15"/>
  <c r="G448" i="15"/>
  <c r="Z447" i="15"/>
  <c r="J447" i="15"/>
  <c r="G447" i="15"/>
  <c r="Z446" i="15"/>
  <c r="J446" i="15"/>
  <c r="J443" i="15"/>
  <c r="J444" i="15"/>
  <c r="G446" i="15"/>
  <c r="T445" i="15"/>
  <c r="I445" i="15"/>
  <c r="Z444" i="15"/>
  <c r="G444" i="15"/>
  <c r="Z443" i="15"/>
  <c r="G443" i="15"/>
  <c r="Z441" i="15"/>
  <c r="J441" i="15"/>
  <c r="Z440" i="15"/>
  <c r="J440" i="15"/>
  <c r="G440" i="15"/>
  <c r="G439" i="15" s="1"/>
  <c r="AB439" i="15"/>
  <c r="AA439" i="15"/>
  <c r="T439" i="15"/>
  <c r="K439" i="15"/>
  <c r="J439" i="15"/>
  <c r="I439" i="15"/>
  <c r="H439" i="15"/>
  <c r="F439" i="15"/>
  <c r="E439" i="15"/>
  <c r="D439" i="15"/>
  <c r="Z438" i="15"/>
  <c r="J438" i="15"/>
  <c r="G438" i="15"/>
  <c r="E438" i="15"/>
  <c r="Z437" i="15"/>
  <c r="J437" i="15"/>
  <c r="J436" i="15" s="1"/>
  <c r="G437" i="15"/>
  <c r="E437" i="15"/>
  <c r="AB436" i="15"/>
  <c r="AA436" i="15"/>
  <c r="T436" i="15"/>
  <c r="K436" i="15"/>
  <c r="I436" i="15"/>
  <c r="H436" i="15"/>
  <c r="F436" i="15"/>
  <c r="D436" i="15"/>
  <c r="Z435" i="15"/>
  <c r="J435" i="15"/>
  <c r="G435" i="15"/>
  <c r="E435" i="15"/>
  <c r="Z434" i="15"/>
  <c r="J434" i="15"/>
  <c r="J433" i="15" s="1"/>
  <c r="G434" i="15"/>
  <c r="G433" i="15" s="1"/>
  <c r="E434" i="15"/>
  <c r="E433" i="15" s="1"/>
  <c r="AB433" i="15"/>
  <c r="AB432" i="15" s="1"/>
  <c r="AA433" i="15"/>
  <c r="AA432" i="15" s="1"/>
  <c r="T433" i="15"/>
  <c r="T432" i="15" s="1"/>
  <c r="K433" i="15"/>
  <c r="K432" i="15" s="1"/>
  <c r="I433" i="15"/>
  <c r="H433" i="15"/>
  <c r="H432" i="15" s="1"/>
  <c r="F433" i="15"/>
  <c r="F432" i="15" s="1"/>
  <c r="F409" i="15"/>
  <c r="F416" i="15"/>
  <c r="F420" i="15"/>
  <c r="F425" i="15"/>
  <c r="F428" i="15"/>
  <c r="D433" i="15"/>
  <c r="Z431" i="15"/>
  <c r="K431" i="15"/>
  <c r="J431" i="15" s="1"/>
  <c r="AB430" i="15"/>
  <c r="AA430" i="15"/>
  <c r="T430" i="15"/>
  <c r="S430" i="15"/>
  <c r="S424" i="15" s="1"/>
  <c r="R430" i="15"/>
  <c r="R424" i="15" s="1"/>
  <c r="Q430" i="15"/>
  <c r="P430" i="15"/>
  <c r="P424" i="15" s="1"/>
  <c r="O430" i="15"/>
  <c r="O424" i="15" s="1"/>
  <c r="N430" i="15"/>
  <c r="N424" i="15" s="1"/>
  <c r="M430" i="15"/>
  <c r="L430" i="15"/>
  <c r="L424" i="15" s="1"/>
  <c r="K430" i="15"/>
  <c r="Z429" i="15"/>
  <c r="J429" i="15"/>
  <c r="G429" i="15"/>
  <c r="G428" i="15" s="1"/>
  <c r="AB428" i="15"/>
  <c r="AA428" i="15"/>
  <c r="T428" i="15"/>
  <c r="K428" i="15"/>
  <c r="J428" i="15"/>
  <c r="I428" i="15"/>
  <c r="H428" i="15"/>
  <c r="E428" i="15"/>
  <c r="Z427" i="15"/>
  <c r="J427" i="15"/>
  <c r="G427" i="15"/>
  <c r="Z426" i="15"/>
  <c r="J426" i="15"/>
  <c r="G426" i="15"/>
  <c r="AB425" i="15"/>
  <c r="AA425" i="15"/>
  <c r="T425" i="15"/>
  <c r="K425" i="15"/>
  <c r="I425" i="15"/>
  <c r="H425" i="15"/>
  <c r="E425" i="15"/>
  <c r="D425" i="15"/>
  <c r="D424" i="15" s="1"/>
  <c r="Y424" i="15"/>
  <c r="X424" i="15"/>
  <c r="W424" i="15"/>
  <c r="V424" i="15"/>
  <c r="U424" i="15"/>
  <c r="Q424" i="15"/>
  <c r="M424" i="15"/>
  <c r="Z423" i="15"/>
  <c r="K423" i="15"/>
  <c r="J423" i="15" s="1"/>
  <c r="Z422" i="15"/>
  <c r="K422" i="15"/>
  <c r="Z421" i="15"/>
  <c r="K421" i="15"/>
  <c r="J421" i="15" s="1"/>
  <c r="AB420" i="15"/>
  <c r="AA420" i="15"/>
  <c r="T420" i="15"/>
  <c r="S420" i="15"/>
  <c r="S408" i="15" s="1"/>
  <c r="R420" i="15"/>
  <c r="Q420" i="15"/>
  <c r="Q408" i="15" s="1"/>
  <c r="P420" i="15"/>
  <c r="P408" i="15" s="1"/>
  <c r="P407" i="15" s="1"/>
  <c r="O420" i="15"/>
  <c r="O408" i="15" s="1"/>
  <c r="N420" i="15"/>
  <c r="M420" i="15"/>
  <c r="M408" i="15" s="1"/>
  <c r="M407" i="15" s="1"/>
  <c r="L420" i="15"/>
  <c r="L408" i="15" s="1"/>
  <c r="I420" i="15"/>
  <c r="H420" i="15"/>
  <c r="G420" i="15"/>
  <c r="E420" i="15"/>
  <c r="D420" i="15"/>
  <c r="Z419" i="15"/>
  <c r="J419" i="15"/>
  <c r="G419" i="15"/>
  <c r="Z418" i="15"/>
  <c r="J418" i="15"/>
  <c r="G418" i="15"/>
  <c r="Z417" i="15"/>
  <c r="J417" i="15"/>
  <c r="G417" i="15"/>
  <c r="AB416" i="15"/>
  <c r="AA416" i="15"/>
  <c r="T416" i="15"/>
  <c r="K416" i="15"/>
  <c r="I416" i="15"/>
  <c r="H416" i="15"/>
  <c r="E416" i="15"/>
  <c r="D416" i="15"/>
  <c r="Z415" i="15"/>
  <c r="J415" i="15"/>
  <c r="G415" i="15"/>
  <c r="Z414" i="15"/>
  <c r="J414" i="15"/>
  <c r="Z413" i="15"/>
  <c r="J413" i="15"/>
  <c r="G413" i="15"/>
  <c r="Z412" i="15"/>
  <c r="J412" i="15"/>
  <c r="Z411" i="15"/>
  <c r="J411" i="15"/>
  <c r="G411" i="15"/>
  <c r="Z410" i="15"/>
  <c r="J410" i="15"/>
  <c r="G410" i="15"/>
  <c r="AB409" i="15"/>
  <c r="AA409" i="15"/>
  <c r="T409" i="15"/>
  <c r="N409" i="15"/>
  <c r="N408" i="15" s="1"/>
  <c r="K409" i="15"/>
  <c r="I409" i="15"/>
  <c r="H409" i="15"/>
  <c r="E409" i="15"/>
  <c r="D409" i="15"/>
  <c r="R408" i="15"/>
  <c r="R407" i="15" s="1"/>
  <c r="Z406" i="15"/>
  <c r="J406" i="15"/>
  <c r="G406" i="15"/>
  <c r="Z405" i="15"/>
  <c r="J405" i="15"/>
  <c r="G405" i="15"/>
  <c r="D405" i="15"/>
  <c r="Z404" i="15"/>
  <c r="J404" i="15"/>
  <c r="Z403" i="15"/>
  <c r="K403" i="15"/>
  <c r="J403" i="15" s="1"/>
  <c r="G403" i="15"/>
  <c r="Z402" i="15"/>
  <c r="K402" i="15"/>
  <c r="J402" i="15" s="1"/>
  <c r="G402" i="15"/>
  <c r="Z401" i="15"/>
  <c r="K401" i="15"/>
  <c r="J401" i="15" s="1"/>
  <c r="G401" i="15"/>
  <c r="AB400" i="15"/>
  <c r="AA400" i="15"/>
  <c r="T400" i="15"/>
  <c r="S400" i="15"/>
  <c r="S361" i="15" s="1"/>
  <c r="R400" i="15"/>
  <c r="R361" i="15" s="1"/>
  <c r="O400" i="15"/>
  <c r="N400" i="15"/>
  <c r="N361" i="15" s="1"/>
  <c r="M400" i="15"/>
  <c r="M361" i="15" s="1"/>
  <c r="L400" i="15"/>
  <c r="L361" i="15" s="1"/>
  <c r="I400" i="15"/>
  <c r="H400" i="15"/>
  <c r="F400" i="15"/>
  <c r="D400" i="15"/>
  <c r="Z399" i="15"/>
  <c r="J399" i="15"/>
  <c r="G399" i="15"/>
  <c r="Z398" i="15"/>
  <c r="J398" i="15"/>
  <c r="G398" i="15"/>
  <c r="Z397" i="15"/>
  <c r="J397" i="15"/>
  <c r="G397" i="15"/>
  <c r="Z396" i="15"/>
  <c r="Z395" i="15"/>
  <c r="T395" i="15"/>
  <c r="K395" i="15"/>
  <c r="J395" i="15"/>
  <c r="I395" i="15"/>
  <c r="H395" i="15"/>
  <c r="F395" i="15"/>
  <c r="E395" i="15"/>
  <c r="Z394" i="15"/>
  <c r="J394" i="15"/>
  <c r="G394" i="15"/>
  <c r="Z393" i="15"/>
  <c r="J393" i="15"/>
  <c r="G393" i="15"/>
  <c r="Z392" i="15"/>
  <c r="J392" i="15"/>
  <c r="G392" i="15"/>
  <c r="Z391" i="15"/>
  <c r="J391" i="15"/>
  <c r="G391" i="15"/>
  <c r="Z390" i="15"/>
  <c r="J390" i="15"/>
  <c r="G390" i="15"/>
  <c r="Z389" i="15"/>
  <c r="T389" i="15"/>
  <c r="K389" i="15"/>
  <c r="I389" i="15"/>
  <c r="H389" i="15"/>
  <c r="F389" i="15"/>
  <c r="E389" i="15"/>
  <c r="Z388" i="15"/>
  <c r="J388" i="15"/>
  <c r="G388" i="15"/>
  <c r="Z387" i="15"/>
  <c r="J387" i="15"/>
  <c r="G387" i="15"/>
  <c r="Z386" i="15"/>
  <c r="J386" i="15"/>
  <c r="G386" i="15"/>
  <c r="Z385" i="15"/>
  <c r="T385" i="15"/>
  <c r="K385" i="15"/>
  <c r="I385" i="15"/>
  <c r="H385" i="15"/>
  <c r="F385" i="15"/>
  <c r="E385" i="15"/>
  <c r="Z384" i="15"/>
  <c r="J384" i="15"/>
  <c r="G384" i="15"/>
  <c r="Z383" i="15"/>
  <c r="G383" i="15"/>
  <c r="Z382" i="15"/>
  <c r="J382" i="15"/>
  <c r="G382" i="15"/>
  <c r="Z381" i="15"/>
  <c r="J381" i="15"/>
  <c r="G381" i="15"/>
  <c r="Z380" i="15"/>
  <c r="J380" i="15"/>
  <c r="G380" i="15"/>
  <c r="Z379" i="15"/>
  <c r="J379" i="15"/>
  <c r="G379" i="15"/>
  <c r="Z378" i="15"/>
  <c r="G378" i="15"/>
  <c r="Z377" i="15"/>
  <c r="J377" i="15"/>
  <c r="G377" i="15"/>
  <c r="Z376" i="15"/>
  <c r="T376" i="15"/>
  <c r="I376" i="15"/>
  <c r="H376" i="15"/>
  <c r="F376" i="15"/>
  <c r="E376" i="15"/>
  <c r="Z375" i="15"/>
  <c r="J375" i="15"/>
  <c r="G375" i="15"/>
  <c r="Z374" i="15"/>
  <c r="J374" i="15"/>
  <c r="G374" i="15"/>
  <c r="Z373" i="15"/>
  <c r="K373" i="15"/>
  <c r="I373" i="15"/>
  <c r="H373" i="15"/>
  <c r="F373" i="15"/>
  <c r="E373" i="15"/>
  <c r="Z372" i="15"/>
  <c r="J372" i="15"/>
  <c r="G372" i="15"/>
  <c r="Z371" i="15"/>
  <c r="J371" i="15"/>
  <c r="G371" i="15"/>
  <c r="Z370" i="15"/>
  <c r="J370" i="15"/>
  <c r="G370" i="15"/>
  <c r="AB369" i="15"/>
  <c r="AA369" i="15"/>
  <c r="T369" i="15"/>
  <c r="K369" i="15"/>
  <c r="I369" i="15"/>
  <c r="G369" i="15" s="1"/>
  <c r="F369" i="15"/>
  <c r="E369" i="15"/>
  <c r="Z368" i="15"/>
  <c r="Z367" i="15"/>
  <c r="J367" i="15"/>
  <c r="G367" i="15"/>
  <c r="E367" i="15"/>
  <c r="Z366" i="15"/>
  <c r="J366" i="15"/>
  <c r="G366" i="15"/>
  <c r="Z365" i="15"/>
  <c r="J365" i="15"/>
  <c r="G365" i="15"/>
  <c r="Z364" i="15"/>
  <c r="J364" i="15"/>
  <c r="Z363" i="15"/>
  <c r="J363" i="15"/>
  <c r="G363" i="15"/>
  <c r="AB362" i="15"/>
  <c r="AA362" i="15"/>
  <c r="T362" i="15"/>
  <c r="K362" i="15"/>
  <c r="I362" i="15"/>
  <c r="H362" i="15"/>
  <c r="F362" i="15"/>
  <c r="F361" i="15" s="1"/>
  <c r="F360" i="15" s="1"/>
  <c r="E362" i="15"/>
  <c r="D362" i="15"/>
  <c r="Q361" i="15"/>
  <c r="P361" i="15"/>
  <c r="O361" i="15"/>
  <c r="Z359" i="15"/>
  <c r="J359" i="15"/>
  <c r="G359" i="15"/>
  <c r="Z358" i="15"/>
  <c r="J358" i="15"/>
  <c r="G358" i="15"/>
  <c r="Z357" i="15"/>
  <c r="K357" i="15"/>
  <c r="J357" i="15" s="1"/>
  <c r="G357" i="15"/>
  <c r="Z356" i="15"/>
  <c r="K356" i="15"/>
  <c r="J356" i="15" s="1"/>
  <c r="G356" i="15"/>
  <c r="AB355" i="15"/>
  <c r="AA355" i="15"/>
  <c r="T355" i="15"/>
  <c r="R355" i="15"/>
  <c r="O355" i="15"/>
  <c r="N355" i="15"/>
  <c r="M355" i="15"/>
  <c r="L355" i="15"/>
  <c r="I355" i="15"/>
  <c r="H355" i="15"/>
  <c r="F355" i="15"/>
  <c r="E355" i="15"/>
  <c r="D355" i="15"/>
  <c r="Z354" i="15"/>
  <c r="J354" i="15"/>
  <c r="G354" i="15"/>
  <c r="E354" i="15"/>
  <c r="Z353" i="15"/>
  <c r="J353" i="15"/>
  <c r="G353" i="15"/>
  <c r="Z352" i="15"/>
  <c r="J352" i="15"/>
  <c r="G352" i="15"/>
  <c r="AB351" i="15"/>
  <c r="AA351" i="15"/>
  <c r="T351" i="15"/>
  <c r="K351" i="15"/>
  <c r="I351" i="15"/>
  <c r="H351" i="15"/>
  <c r="F351" i="15"/>
  <c r="E351" i="15"/>
  <c r="D351" i="15"/>
  <c r="Z350" i="15"/>
  <c r="Z349" i="15"/>
  <c r="G349" i="15"/>
  <c r="Z348" i="15"/>
  <c r="J348" i="15"/>
  <c r="G348" i="15"/>
  <c r="Z347" i="15"/>
  <c r="J347" i="15"/>
  <c r="G347" i="15"/>
  <c r="Z346" i="15"/>
  <c r="J346" i="15"/>
  <c r="G346" i="15"/>
  <c r="Z345" i="15"/>
  <c r="T345" i="15"/>
  <c r="K345" i="15"/>
  <c r="I345" i="15"/>
  <c r="H345" i="15"/>
  <c r="F345" i="15"/>
  <c r="E345" i="15"/>
  <c r="D345" i="15"/>
  <c r="Z344" i="15"/>
  <c r="J344" i="15"/>
  <c r="G344" i="15"/>
  <c r="Z343" i="15"/>
  <c r="J343" i="15"/>
  <c r="G343" i="15"/>
  <c r="Z342" i="15"/>
  <c r="J342" i="15"/>
  <c r="G342" i="15"/>
  <c r="Z341" i="15"/>
  <c r="J341" i="15"/>
  <c r="G341" i="15"/>
  <c r="Z340" i="15"/>
  <c r="J340" i="15"/>
  <c r="G340" i="15"/>
  <c r="Z339" i="15"/>
  <c r="I339" i="15"/>
  <c r="H339" i="15"/>
  <c r="F339" i="15"/>
  <c r="E339" i="15"/>
  <c r="D339" i="15"/>
  <c r="Z338" i="15"/>
  <c r="J338" i="15"/>
  <c r="G338" i="15"/>
  <c r="Z337" i="15"/>
  <c r="K337" i="15"/>
  <c r="J337" i="15" s="1"/>
  <c r="G337" i="15"/>
  <c r="Z336" i="15"/>
  <c r="K336" i="15"/>
  <c r="J336" i="15" s="1"/>
  <c r="G336" i="15"/>
  <c r="Z335" i="15"/>
  <c r="K335" i="15"/>
  <c r="J335" i="15" s="1"/>
  <c r="G335" i="15"/>
  <c r="Z334" i="15"/>
  <c r="K334" i="15"/>
  <c r="J334" i="15" s="1"/>
  <c r="G334" i="15"/>
  <c r="Z333" i="15"/>
  <c r="K333" i="15"/>
  <c r="J333" i="15" s="1"/>
  <c r="G333" i="15"/>
  <c r="Z332" i="15"/>
  <c r="K332" i="15"/>
  <c r="J332" i="15" s="1"/>
  <c r="G332" i="15"/>
  <c r="Z331" i="15"/>
  <c r="K331" i="15"/>
  <c r="J331" i="15" s="1"/>
  <c r="G331" i="15"/>
  <c r="Z330" i="15"/>
  <c r="K330" i="15"/>
  <c r="J330" i="15" s="1"/>
  <c r="G330" i="15"/>
  <c r="Z329" i="15"/>
  <c r="K329" i="15"/>
  <c r="J329" i="15" s="1"/>
  <c r="G329" i="15"/>
  <c r="Z328" i="15"/>
  <c r="K328" i="15"/>
  <c r="J328" i="15" s="1"/>
  <c r="G328" i="15"/>
  <c r="Z327" i="15"/>
  <c r="K327" i="15"/>
  <c r="J327" i="15" s="1"/>
  <c r="G327" i="15"/>
  <c r="AB326" i="15"/>
  <c r="AA326" i="15"/>
  <c r="T326" i="15"/>
  <c r="S326" i="15"/>
  <c r="S325" i="15" s="1"/>
  <c r="R326" i="15"/>
  <c r="R325" i="15" s="1"/>
  <c r="O326" i="15"/>
  <c r="O325" i="15" s="1"/>
  <c r="N326" i="15"/>
  <c r="M326" i="15"/>
  <c r="M325" i="15" s="1"/>
  <c r="L326" i="15"/>
  <c r="L325" i="15" s="1"/>
  <c r="I326" i="15"/>
  <c r="I325" i="15" s="1"/>
  <c r="H326" i="15"/>
  <c r="F326" i="15"/>
  <c r="E326" i="15"/>
  <c r="D326" i="15"/>
  <c r="N325" i="15"/>
  <c r="Z324" i="15"/>
  <c r="K324" i="15"/>
  <c r="J324" i="15" s="1"/>
  <c r="G324" i="15"/>
  <c r="Z323" i="15"/>
  <c r="J323" i="15"/>
  <c r="G323" i="15"/>
  <c r="Z322" i="15"/>
  <c r="J322" i="15"/>
  <c r="G322" i="15"/>
  <c r="Z321" i="15"/>
  <c r="J321" i="15"/>
  <c r="G321" i="15"/>
  <c r="Z320" i="15"/>
  <c r="J320" i="15"/>
  <c r="G320" i="15"/>
  <c r="Z319" i="15"/>
  <c r="J319" i="15"/>
  <c r="G319" i="15"/>
  <c r="Z318" i="15"/>
  <c r="J318" i="15"/>
  <c r="G318" i="15"/>
  <c r="Z317" i="15"/>
  <c r="J317" i="15"/>
  <c r="G317" i="15"/>
  <c r="Z316" i="15"/>
  <c r="J316" i="15"/>
  <c r="G316" i="15"/>
  <c r="Z315" i="15"/>
  <c r="J315" i="15"/>
  <c r="G315" i="15"/>
  <c r="Z314" i="15"/>
  <c r="K314" i="15"/>
  <c r="H314" i="15"/>
  <c r="G314" i="15" s="1"/>
  <c r="F314" i="15"/>
  <c r="E314" i="15"/>
  <c r="Z313" i="15"/>
  <c r="Z312" i="15"/>
  <c r="T312" i="15"/>
  <c r="J312" i="15" s="1"/>
  <c r="G312" i="15"/>
  <c r="Z311" i="15"/>
  <c r="J311" i="15"/>
  <c r="G311" i="15"/>
  <c r="Z310" i="15"/>
  <c r="J310" i="15"/>
  <c r="G310" i="15"/>
  <c r="Z309" i="15"/>
  <c r="J309" i="15"/>
  <c r="G309" i="15"/>
  <c r="Z308" i="15"/>
  <c r="J308" i="15"/>
  <c r="G308" i="15"/>
  <c r="Z307" i="15"/>
  <c r="J307" i="15"/>
  <c r="G307" i="15"/>
  <c r="Z306" i="15"/>
  <c r="J306" i="15"/>
  <c r="G306" i="15"/>
  <c r="Z305" i="15"/>
  <c r="J305" i="15"/>
  <c r="G305" i="15"/>
  <c r="Z304" i="15"/>
  <c r="J304" i="15"/>
  <c r="G304" i="15"/>
  <c r="Z303" i="15"/>
  <c r="J303" i="15"/>
  <c r="G303" i="15"/>
  <c r="Z302" i="15"/>
  <c r="J302" i="15"/>
  <c r="G302" i="15"/>
  <c r="Z301" i="15"/>
  <c r="J301" i="15"/>
  <c r="G301" i="15"/>
  <c r="Z300" i="15"/>
  <c r="J300" i="15"/>
  <c r="G300" i="15"/>
  <c r="Z299" i="15"/>
  <c r="J299" i="15"/>
  <c r="G299" i="15"/>
  <c r="Z298" i="15"/>
  <c r="J298" i="15"/>
  <c r="G298" i="15"/>
  <c r="Z297" i="15"/>
  <c r="J297" i="15"/>
  <c r="G297" i="15"/>
  <c r="Z296" i="15"/>
  <c r="J296" i="15"/>
  <c r="G296" i="15"/>
  <c r="Z295" i="15"/>
  <c r="J295" i="15"/>
  <c r="G295" i="15"/>
  <c r="Z294" i="15"/>
  <c r="J294" i="15"/>
  <c r="G294" i="15"/>
  <c r="Z293" i="15"/>
  <c r="J293" i="15"/>
  <c r="G293" i="15"/>
  <c r="Z292" i="15"/>
  <c r="J292" i="15"/>
  <c r="G292" i="15"/>
  <c r="Z291" i="15"/>
  <c r="J291" i="15"/>
  <c r="G291" i="15"/>
  <c r="Z290" i="15"/>
  <c r="T290" i="15"/>
  <c r="I290" i="15"/>
  <c r="F290" i="15"/>
  <c r="F286" i="15" s="1"/>
  <c r="E290" i="15"/>
  <c r="D290" i="15"/>
  <c r="D286" i="15" s="1"/>
  <c r="Z289" i="15"/>
  <c r="J289" i="15"/>
  <c r="G289" i="15"/>
  <c r="Z288" i="15"/>
  <c r="J288" i="15"/>
  <c r="G288" i="15"/>
  <c r="Z287" i="15"/>
  <c r="J287" i="15"/>
  <c r="G287" i="15"/>
  <c r="AB286" i="15"/>
  <c r="AA286" i="15"/>
  <c r="S286" i="15"/>
  <c r="R286" i="15"/>
  <c r="Q286" i="15"/>
  <c r="P286" i="15"/>
  <c r="O286" i="15"/>
  <c r="N286" i="15"/>
  <c r="M286" i="15"/>
  <c r="L286" i="15"/>
  <c r="K286" i="15"/>
  <c r="E286" i="15"/>
  <c r="Z284" i="15"/>
  <c r="T284" i="15"/>
  <c r="G284" i="15"/>
  <c r="Z283" i="15"/>
  <c r="T283" i="15"/>
  <c r="J283" i="15" s="1"/>
  <c r="G283" i="15"/>
  <c r="Z282" i="15"/>
  <c r="T282" i="15"/>
  <c r="J282" i="15" s="1"/>
  <c r="G282" i="15"/>
  <c r="Z281" i="15"/>
  <c r="T281" i="15"/>
  <c r="J281" i="15" s="1"/>
  <c r="G281" i="15"/>
  <c r="AB280" i="15"/>
  <c r="AA280" i="15"/>
  <c r="T280" i="15"/>
  <c r="R280" i="15"/>
  <c r="O280" i="15"/>
  <c r="N280" i="15"/>
  <c r="M280" i="15"/>
  <c r="L280" i="15"/>
  <c r="K280" i="15"/>
  <c r="J280" i="15" s="1"/>
  <c r="I280" i="15"/>
  <c r="H280" i="15"/>
  <c r="F280" i="15"/>
  <c r="E280" i="15"/>
  <c r="D280" i="15"/>
  <c r="Z279" i="15"/>
  <c r="T279" i="15"/>
  <c r="J279" i="15" s="1"/>
  <c r="G279" i="15"/>
  <c r="Z278" i="15"/>
  <c r="T278" i="15"/>
  <c r="J278" i="15" s="1"/>
  <c r="G278" i="15"/>
  <c r="Z277" i="15"/>
  <c r="T277" i="15"/>
  <c r="K277" i="15"/>
  <c r="K276" i="15" s="1"/>
  <c r="G277" i="15"/>
  <c r="AB276" i="15"/>
  <c r="AA276" i="15"/>
  <c r="T276" i="15"/>
  <c r="R276" i="15"/>
  <c r="O276" i="15"/>
  <c r="N276" i="15"/>
  <c r="M276" i="15"/>
  <c r="L276" i="15"/>
  <c r="I276" i="15"/>
  <c r="H276" i="15"/>
  <c r="F276" i="15"/>
  <c r="E276" i="15"/>
  <c r="D276" i="15"/>
  <c r="Z275" i="15"/>
  <c r="T275" i="15"/>
  <c r="K275" i="15"/>
  <c r="G275" i="15"/>
  <c r="Z274" i="15"/>
  <c r="T274" i="15"/>
  <c r="K274" i="15"/>
  <c r="G274" i="15"/>
  <c r="Z273" i="15"/>
  <c r="T273" i="15"/>
  <c r="J273" i="15" s="1"/>
  <c r="G273" i="15"/>
  <c r="Z272" i="15"/>
  <c r="T272" i="15"/>
  <c r="K272" i="15"/>
  <c r="G272" i="15"/>
  <c r="Z271" i="15"/>
  <c r="T271" i="15"/>
  <c r="K271" i="15"/>
  <c r="G271" i="15"/>
  <c r="Z270" i="15"/>
  <c r="T270" i="15"/>
  <c r="K270" i="15"/>
  <c r="G270" i="15"/>
  <c r="Z269" i="15"/>
  <c r="T269" i="15"/>
  <c r="K269" i="15"/>
  <c r="G269" i="15"/>
  <c r="Z268" i="15"/>
  <c r="T268" i="15"/>
  <c r="K268" i="15"/>
  <c r="G268" i="15"/>
  <c r="AB267" i="15"/>
  <c r="AA267" i="15"/>
  <c r="W267" i="15"/>
  <c r="T267" i="15" s="1"/>
  <c r="R267" i="15"/>
  <c r="O267" i="15"/>
  <c r="N267" i="15"/>
  <c r="M267" i="15"/>
  <c r="L267" i="15"/>
  <c r="I267" i="15"/>
  <c r="H267" i="15"/>
  <c r="F267" i="15"/>
  <c r="E267" i="15"/>
  <c r="D267" i="15"/>
  <c r="Z266" i="15"/>
  <c r="Z265" i="15"/>
  <c r="T265" i="15"/>
  <c r="J265" i="15" s="1"/>
  <c r="G265" i="15"/>
  <c r="Z264" i="15"/>
  <c r="J264" i="15"/>
  <c r="G264" i="15"/>
  <c r="Z263" i="15"/>
  <c r="T263" i="15"/>
  <c r="J263" i="15" s="1"/>
  <c r="J262" i="15" s="1"/>
  <c r="G263" i="15"/>
  <c r="Z262" i="15"/>
  <c r="T262" i="15"/>
  <c r="K262" i="15"/>
  <c r="I262" i="15"/>
  <c r="H262" i="15"/>
  <c r="G262" i="15"/>
  <c r="F262" i="15"/>
  <c r="E262" i="15"/>
  <c r="Z261" i="15"/>
  <c r="T261" i="15"/>
  <c r="J261" i="15" s="1"/>
  <c r="G261" i="15"/>
  <c r="Z260" i="15"/>
  <c r="T260" i="15"/>
  <c r="J260" i="15" s="1"/>
  <c r="G260" i="15"/>
  <c r="Z259" i="15"/>
  <c r="T259" i="15"/>
  <c r="J259" i="15" s="1"/>
  <c r="G259" i="15"/>
  <c r="Z258" i="15"/>
  <c r="T258" i="15"/>
  <c r="J258" i="15" s="1"/>
  <c r="G258" i="15"/>
  <c r="Z257" i="15"/>
  <c r="T257" i="15"/>
  <c r="J257" i="15" s="1"/>
  <c r="G257" i="15"/>
  <c r="Z256" i="15"/>
  <c r="T256" i="15"/>
  <c r="J256" i="15" s="1"/>
  <c r="G256" i="15"/>
  <c r="Z255" i="15"/>
  <c r="T255" i="15"/>
  <c r="J255" i="15" s="1"/>
  <c r="G255" i="15"/>
  <c r="Z254" i="15"/>
  <c r="T254" i="15"/>
  <c r="J254" i="15" s="1"/>
  <c r="G254" i="15"/>
  <c r="Z253" i="15"/>
  <c r="T253" i="15"/>
  <c r="K253" i="15"/>
  <c r="I253" i="15"/>
  <c r="H253" i="15"/>
  <c r="F253" i="15"/>
  <c r="E253" i="15"/>
  <c r="Z252" i="15"/>
  <c r="Z251" i="15"/>
  <c r="T251" i="15"/>
  <c r="J251" i="15" s="1"/>
  <c r="G251" i="15"/>
  <c r="Z250" i="15"/>
  <c r="T250" i="15"/>
  <c r="J250" i="15" s="1"/>
  <c r="G250" i="15"/>
  <c r="Z249" i="15"/>
  <c r="T249" i="15"/>
  <c r="J249" i="15" s="1"/>
  <c r="G249" i="15"/>
  <c r="Z248" i="15"/>
  <c r="T248" i="15"/>
  <c r="J248" i="15" s="1"/>
  <c r="G248" i="15"/>
  <c r="Z247" i="15"/>
  <c r="T247" i="15"/>
  <c r="J247" i="15" s="1"/>
  <c r="G247" i="15"/>
  <c r="Z246" i="15"/>
  <c r="T246" i="15"/>
  <c r="J246" i="15" s="1"/>
  <c r="G246" i="15"/>
  <c r="Z245" i="15"/>
  <c r="T245" i="15"/>
  <c r="J245" i="15" s="1"/>
  <c r="G245" i="15"/>
  <c r="Z244" i="15"/>
  <c r="T244" i="15"/>
  <c r="J244" i="15" s="1"/>
  <c r="G244" i="15"/>
  <c r="Z243" i="15"/>
  <c r="K243" i="15"/>
  <c r="I243" i="15"/>
  <c r="H243" i="15"/>
  <c r="F243" i="15"/>
  <c r="E243" i="15"/>
  <c r="D243" i="15"/>
  <c r="Z242" i="15"/>
  <c r="T242" i="15"/>
  <c r="J242" i="15" s="1"/>
  <c r="G242" i="15"/>
  <c r="Z241" i="15"/>
  <c r="T241" i="15"/>
  <c r="J241" i="15" s="1"/>
  <c r="G241" i="15"/>
  <c r="Z240" i="15"/>
  <c r="T240" i="15"/>
  <c r="J240" i="15" s="1"/>
  <c r="G240" i="15"/>
  <c r="AA239" i="15"/>
  <c r="Z239" i="15" s="1"/>
  <c r="T239" i="15"/>
  <c r="K239" i="15"/>
  <c r="E239" i="15"/>
  <c r="Z238" i="15"/>
  <c r="T238" i="15"/>
  <c r="J238" i="15" s="1"/>
  <c r="G238" i="15"/>
  <c r="Z237" i="15"/>
  <c r="T237" i="15"/>
  <c r="J237" i="15" s="1"/>
  <c r="G237" i="15"/>
  <c r="Z236" i="15"/>
  <c r="T236" i="15"/>
  <c r="J236" i="15" s="1"/>
  <c r="G236" i="15"/>
  <c r="AB235" i="15"/>
  <c r="AA235" i="15"/>
  <c r="T235" i="15"/>
  <c r="K235" i="15"/>
  <c r="I235" i="15"/>
  <c r="H235" i="15"/>
  <c r="F235" i="15"/>
  <c r="E235" i="15"/>
  <c r="D235" i="15"/>
  <c r="Z234" i="15"/>
  <c r="J234" i="15"/>
  <c r="G234" i="15"/>
  <c r="Z233" i="15"/>
  <c r="T233" i="15"/>
  <c r="J233" i="15" s="1"/>
  <c r="G233" i="15"/>
  <c r="Z232" i="15"/>
  <c r="T232" i="15"/>
  <c r="G232" i="15"/>
  <c r="Z231" i="15"/>
  <c r="T231" i="15"/>
  <c r="J231" i="15" s="1"/>
  <c r="G231" i="15"/>
  <c r="Z230" i="15"/>
  <c r="T230" i="15"/>
  <c r="J230" i="15" s="1"/>
  <c r="G230" i="15"/>
  <c r="AB229" i="15"/>
  <c r="Z229" i="15" s="1"/>
  <c r="X229" i="15"/>
  <c r="W229" i="15"/>
  <c r="V229" i="15"/>
  <c r="U229" i="15"/>
  <c r="K229" i="15"/>
  <c r="I229" i="15"/>
  <c r="H229" i="15"/>
  <c r="F229" i="15"/>
  <c r="E229" i="15"/>
  <c r="D229" i="15"/>
  <c r="Z228" i="15"/>
  <c r="T228" i="15"/>
  <c r="J228" i="15" s="1"/>
  <c r="G228" i="15"/>
  <c r="Z227" i="15"/>
  <c r="T227" i="15"/>
  <c r="J227" i="15" s="1"/>
  <c r="G227" i="15"/>
  <c r="Z226" i="15"/>
  <c r="T226" i="15"/>
  <c r="J226" i="15" s="1"/>
  <c r="G226" i="15"/>
  <c r="Z225" i="15"/>
  <c r="T225" i="15"/>
  <c r="J225" i="15" s="1"/>
  <c r="G225" i="15"/>
  <c r="Z224" i="15"/>
  <c r="T224" i="15"/>
  <c r="J224" i="15" s="1"/>
  <c r="G224" i="15"/>
  <c r="Z223" i="15"/>
  <c r="T223" i="15"/>
  <c r="J223" i="15" s="1"/>
  <c r="G223" i="15"/>
  <c r="Z222" i="15"/>
  <c r="T222" i="15"/>
  <c r="J222" i="15" s="1"/>
  <c r="G222" i="15"/>
  <c r="Z221" i="15"/>
  <c r="T221" i="15"/>
  <c r="J221" i="15" s="1"/>
  <c r="G221" i="15"/>
  <c r="Z220" i="15"/>
  <c r="T220" i="15"/>
  <c r="J220" i="15" s="1"/>
  <c r="G220" i="15"/>
  <c r="AB219" i="15"/>
  <c r="AB218" i="15" s="1"/>
  <c r="AA219" i="15"/>
  <c r="AA218" i="15" s="1"/>
  <c r="Y219" i="15"/>
  <c r="X219" i="15"/>
  <c r="X218" i="15" s="1"/>
  <c r="W219" i="15"/>
  <c r="W218" i="15" s="1"/>
  <c r="V219" i="15"/>
  <c r="V218" i="15" s="1"/>
  <c r="U219" i="15"/>
  <c r="U218" i="15" s="1"/>
  <c r="S219" i="15"/>
  <c r="S218" i="15" s="1"/>
  <c r="R219" i="15"/>
  <c r="Q219" i="15"/>
  <c r="Q218" i="15" s="1"/>
  <c r="P219" i="15"/>
  <c r="P218" i="15" s="1"/>
  <c r="O219" i="15"/>
  <c r="O218" i="15" s="1"/>
  <c r="N219" i="15"/>
  <c r="M219" i="15"/>
  <c r="M218" i="15" s="1"/>
  <c r="L219" i="15"/>
  <c r="K219" i="15"/>
  <c r="I219" i="15"/>
  <c r="H219" i="15"/>
  <c r="F219" i="15"/>
  <c r="E219" i="15"/>
  <c r="D219" i="15"/>
  <c r="Y218" i="15"/>
  <c r="Z216" i="15"/>
  <c r="T216" i="15"/>
  <c r="J216" i="15" s="1"/>
  <c r="Z215" i="15"/>
  <c r="T215" i="15"/>
  <c r="K215" i="15"/>
  <c r="Z214" i="15"/>
  <c r="T214" i="15"/>
  <c r="K214" i="15"/>
  <c r="Z213" i="15"/>
  <c r="T213" i="15"/>
  <c r="K213" i="15"/>
  <c r="Z212" i="15"/>
  <c r="T212" i="15"/>
  <c r="K212" i="15"/>
  <c r="Z211" i="15"/>
  <c r="T211" i="15"/>
  <c r="K211" i="15"/>
  <c r="Z210" i="15"/>
  <c r="T210" i="15"/>
  <c r="K210" i="15"/>
  <c r="Z209" i="15"/>
  <c r="T209" i="15"/>
  <c r="K209" i="15"/>
  <c r="Z208" i="15"/>
  <c r="T208" i="15"/>
  <c r="K208" i="15"/>
  <c r="Z207" i="15"/>
  <c r="T207" i="15"/>
  <c r="K207" i="15"/>
  <c r="Z206" i="15"/>
  <c r="T206" i="15"/>
  <c r="K206" i="15"/>
  <c r="Z205" i="15"/>
  <c r="T205" i="15"/>
  <c r="K205" i="15"/>
  <c r="Z204" i="15"/>
  <c r="T204" i="15"/>
  <c r="K204" i="15"/>
  <c r="AB203" i="15"/>
  <c r="AA203" i="15"/>
  <c r="W203" i="15"/>
  <c r="W172" i="15" s="1"/>
  <c r="V203" i="15"/>
  <c r="R203" i="15"/>
  <c r="O203" i="15"/>
  <c r="N203" i="15"/>
  <c r="M203" i="15"/>
  <c r="L203" i="15"/>
  <c r="I203" i="15"/>
  <c r="H203" i="15"/>
  <c r="G203" i="15"/>
  <c r="F203" i="15"/>
  <c r="E203" i="15"/>
  <c r="D203" i="15"/>
  <c r="Z202" i="15"/>
  <c r="J202" i="15"/>
  <c r="G202" i="15"/>
  <c r="Z201" i="15"/>
  <c r="J201" i="15"/>
  <c r="G201" i="15"/>
  <c r="Z200" i="15"/>
  <c r="T200" i="15"/>
  <c r="J200" i="15" s="1"/>
  <c r="G200" i="15"/>
  <c r="Z199" i="15"/>
  <c r="Z198" i="15"/>
  <c r="T198" i="15"/>
  <c r="J198" i="15" s="1"/>
  <c r="G198" i="15"/>
  <c r="Z197" i="15"/>
  <c r="T197" i="15"/>
  <c r="J197" i="15" s="1"/>
  <c r="G197" i="15"/>
  <c r="Z196" i="15"/>
  <c r="T196" i="15"/>
  <c r="J196" i="15" s="1"/>
  <c r="G196" i="15"/>
  <c r="Z195" i="15"/>
  <c r="T195" i="15"/>
  <c r="J195" i="15" s="1"/>
  <c r="G195" i="15"/>
  <c r="Z194" i="15"/>
  <c r="T194" i="15"/>
  <c r="J194" i="15" s="1"/>
  <c r="G194" i="15"/>
  <c r="Z193" i="15"/>
  <c r="T193" i="15"/>
  <c r="J193" i="15" s="1"/>
  <c r="G193" i="15"/>
  <c r="Z192" i="15"/>
  <c r="T192" i="15"/>
  <c r="J192" i="15" s="1"/>
  <c r="G192" i="15"/>
  <c r="Z191" i="15"/>
  <c r="T191" i="15"/>
  <c r="J191" i="15" s="1"/>
  <c r="G191" i="15"/>
  <c r="Z190" i="15"/>
  <c r="T190" i="15"/>
  <c r="J190" i="15" s="1"/>
  <c r="G190" i="15"/>
  <c r="Z189" i="15"/>
  <c r="K189" i="15"/>
  <c r="I189" i="15"/>
  <c r="H189" i="15"/>
  <c r="F189" i="15"/>
  <c r="E189" i="15"/>
  <c r="D189" i="15"/>
  <c r="Z188" i="15"/>
  <c r="T188" i="15"/>
  <c r="J188" i="15" s="1"/>
  <c r="G188" i="15"/>
  <c r="Z187" i="15"/>
  <c r="T187" i="15"/>
  <c r="J187" i="15" s="1"/>
  <c r="G187" i="15"/>
  <c r="Z186" i="15"/>
  <c r="T186" i="15"/>
  <c r="J186" i="15" s="1"/>
  <c r="G186" i="15"/>
  <c r="Z185" i="15"/>
  <c r="T185" i="15"/>
  <c r="J185" i="15" s="1"/>
  <c r="G185" i="15"/>
  <c r="Z184" i="15"/>
  <c r="T184" i="15"/>
  <c r="J184" i="15" s="1"/>
  <c r="G184" i="15"/>
  <c r="Z183" i="15"/>
  <c r="T183" i="15"/>
  <c r="J183" i="15" s="1"/>
  <c r="G183" i="15"/>
  <c r="Z182" i="15"/>
  <c r="T182" i="15"/>
  <c r="J182" i="15" s="1"/>
  <c r="G182" i="15"/>
  <c r="Z181" i="15"/>
  <c r="T181" i="15"/>
  <c r="J181" i="15" s="1"/>
  <c r="G181" i="15"/>
  <c r="Z180" i="15"/>
  <c r="T180" i="15"/>
  <c r="J180" i="15" s="1"/>
  <c r="G180" i="15"/>
  <c r="Z179" i="15"/>
  <c r="T179" i="15"/>
  <c r="J179" i="15" s="1"/>
  <c r="G179" i="15"/>
  <c r="Z178" i="15"/>
  <c r="T178" i="15"/>
  <c r="J178" i="15" s="1"/>
  <c r="G178" i="15"/>
  <c r="Z177" i="15"/>
  <c r="T177" i="15"/>
  <c r="J177" i="15" s="1"/>
  <c r="G177" i="15"/>
  <c r="Z176" i="15"/>
  <c r="T176" i="15"/>
  <c r="J176" i="15" s="1"/>
  <c r="G176" i="15"/>
  <c r="Z175" i="15"/>
  <c r="T175" i="15"/>
  <c r="J175" i="15" s="1"/>
  <c r="G175" i="15"/>
  <c r="Z174" i="15"/>
  <c r="T174" i="15"/>
  <c r="G174" i="15"/>
  <c r="AB173" i="15"/>
  <c r="AB172" i="15" s="1"/>
  <c r="AA173" i="15"/>
  <c r="Y173" i="15"/>
  <c r="X173" i="15"/>
  <c r="W173" i="15"/>
  <c r="V173" i="15"/>
  <c r="U173" i="15"/>
  <c r="U172" i="15" s="1"/>
  <c r="U171" i="15" s="1"/>
  <c r="U500" i="15" s="1"/>
  <c r="S173" i="15"/>
  <c r="S172" i="15" s="1"/>
  <c r="R173" i="15"/>
  <c r="R172" i="15" s="1"/>
  <c r="Q173" i="15"/>
  <c r="Q172" i="15" s="1"/>
  <c r="P173" i="15"/>
  <c r="P172" i="15" s="1"/>
  <c r="O173" i="15"/>
  <c r="N173" i="15"/>
  <c r="N172" i="15" s="1"/>
  <c r="M173" i="15"/>
  <c r="L173" i="15"/>
  <c r="K173" i="15"/>
  <c r="I173" i="15"/>
  <c r="I172" i="15" s="1"/>
  <c r="H173" i="15"/>
  <c r="F173" i="15"/>
  <c r="E173" i="15"/>
  <c r="D173" i="15"/>
  <c r="D172" i="15" s="1"/>
  <c r="AA172" i="15"/>
  <c r="Y172" i="15"/>
  <c r="Y171" i="15" s="1"/>
  <c r="X172" i="15"/>
  <c r="V172" i="15"/>
  <c r="Z170" i="15"/>
  <c r="Z169" i="15"/>
  <c r="D169" i="15"/>
  <c r="D168" i="15" s="1"/>
  <c r="AB168" i="15"/>
  <c r="AA168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H168" i="15"/>
  <c r="G168" i="15"/>
  <c r="F168" i="15"/>
  <c r="E168" i="15"/>
  <c r="Z167" i="15"/>
  <c r="J167" i="15"/>
  <c r="G167" i="15"/>
  <c r="Z166" i="15"/>
  <c r="Z165" i="15"/>
  <c r="Z164" i="15"/>
  <c r="J164" i="15"/>
  <c r="G164" i="15"/>
  <c r="Z163" i="15"/>
  <c r="J163" i="15"/>
  <c r="G163" i="15"/>
  <c r="Z162" i="15"/>
  <c r="J162" i="15"/>
  <c r="G162" i="15"/>
  <c r="Z161" i="15"/>
  <c r="J161" i="15"/>
  <c r="G161" i="15"/>
  <c r="Z160" i="15"/>
  <c r="J160" i="15"/>
  <c r="G160" i="15"/>
  <c r="AB159" i="15"/>
  <c r="AA159" i="15"/>
  <c r="T159" i="15"/>
  <c r="K159" i="15"/>
  <c r="I159" i="15"/>
  <c r="H159" i="15"/>
  <c r="F159" i="15"/>
  <c r="E159" i="15"/>
  <c r="D159" i="15"/>
  <c r="Z158" i="15"/>
  <c r="J158" i="15"/>
  <c r="G158" i="15"/>
  <c r="Z157" i="15"/>
  <c r="J157" i="15"/>
  <c r="G157" i="15"/>
  <c r="Z156" i="15"/>
  <c r="J156" i="15"/>
  <c r="G156" i="15"/>
  <c r="Z155" i="15"/>
  <c r="J155" i="15"/>
  <c r="G155" i="15"/>
  <c r="Z154" i="15"/>
  <c r="J154" i="15"/>
  <c r="G154" i="15"/>
  <c r="Z153" i="15"/>
  <c r="J153" i="15"/>
  <c r="G153" i="15"/>
  <c r="Z152" i="15"/>
  <c r="J152" i="15"/>
  <c r="G152" i="15"/>
  <c r="Z151" i="15"/>
  <c r="Z150" i="15"/>
  <c r="J150" i="15"/>
  <c r="G150" i="15"/>
  <c r="Z149" i="15"/>
  <c r="J149" i="15"/>
  <c r="G149" i="15"/>
  <c r="Z148" i="15"/>
  <c r="J148" i="15"/>
  <c r="AB147" i="15"/>
  <c r="AA147" i="15"/>
  <c r="T147" i="15"/>
  <c r="S147" i="15"/>
  <c r="R147" i="15"/>
  <c r="Q147" i="15"/>
  <c r="P147" i="15"/>
  <c r="O147" i="15"/>
  <c r="N147" i="15"/>
  <c r="M147" i="15"/>
  <c r="L147" i="15"/>
  <c r="K147" i="15"/>
  <c r="I147" i="15"/>
  <c r="H147" i="15"/>
  <c r="F147" i="15"/>
  <c r="E147" i="15"/>
  <c r="D147" i="15"/>
  <c r="Z146" i="15"/>
  <c r="J146" i="15"/>
  <c r="J144" i="15" s="1"/>
  <c r="Z145" i="15"/>
  <c r="AB144" i="15"/>
  <c r="AA144" i="15"/>
  <c r="T144" i="15"/>
  <c r="S144" i="15"/>
  <c r="R144" i="15"/>
  <c r="Q144" i="15"/>
  <c r="P144" i="15"/>
  <c r="O144" i="15"/>
  <c r="N144" i="15"/>
  <c r="M144" i="15"/>
  <c r="L144" i="15"/>
  <c r="K144" i="15"/>
  <c r="I144" i="15"/>
  <c r="H144" i="15"/>
  <c r="G144" i="15"/>
  <c r="F144" i="15"/>
  <c r="E144" i="15"/>
  <c r="D144" i="15"/>
  <c r="Z143" i="15"/>
  <c r="J143" i="15"/>
  <c r="G143" i="15"/>
  <c r="Z142" i="15"/>
  <c r="Z141" i="15"/>
  <c r="J141" i="15"/>
  <c r="G141" i="15"/>
  <c r="Z140" i="15"/>
  <c r="K140" i="15"/>
  <c r="J140" i="15"/>
  <c r="I140" i="15"/>
  <c r="H140" i="15"/>
  <c r="G140" i="15"/>
  <c r="F140" i="15"/>
  <c r="E140" i="15"/>
  <c r="E127" i="15" s="1"/>
  <c r="D140" i="15"/>
  <c r="Z139" i="15"/>
  <c r="J139" i="15"/>
  <c r="G139" i="15"/>
  <c r="Z138" i="15"/>
  <c r="J138" i="15"/>
  <c r="G138" i="15"/>
  <c r="Z137" i="15"/>
  <c r="Z136" i="15"/>
  <c r="Z135" i="15"/>
  <c r="Z134" i="15"/>
  <c r="Z133" i="15"/>
  <c r="J133" i="15"/>
  <c r="G133" i="15"/>
  <c r="Z132" i="15"/>
  <c r="J132" i="15"/>
  <c r="G132" i="15"/>
  <c r="Z131" i="15"/>
  <c r="J131" i="15"/>
  <c r="G131" i="15"/>
  <c r="Z130" i="15"/>
  <c r="J130" i="15"/>
  <c r="G130" i="15"/>
  <c r="AB129" i="15"/>
  <c r="AB127" i="15" s="1"/>
  <c r="AA129" i="15"/>
  <c r="AA127" i="15" s="1"/>
  <c r="T129" i="15"/>
  <c r="T127" i="15" s="1"/>
  <c r="T126" i="15" s="1"/>
  <c r="S129" i="15"/>
  <c r="S127" i="15" s="1"/>
  <c r="R129" i="15"/>
  <c r="R127" i="15" s="1"/>
  <c r="Q129" i="15"/>
  <c r="Q127" i="15" s="1"/>
  <c r="P129" i="15"/>
  <c r="P127" i="15" s="1"/>
  <c r="P126" i="15" s="1"/>
  <c r="O129" i="15"/>
  <c r="O127" i="15" s="1"/>
  <c r="N129" i="15"/>
  <c r="M129" i="15"/>
  <c r="M127" i="15" s="1"/>
  <c r="L129" i="15"/>
  <c r="L127" i="15" s="1"/>
  <c r="L126" i="15" s="1"/>
  <c r="K129" i="15"/>
  <c r="I129" i="15"/>
  <c r="I127" i="15" s="1"/>
  <c r="H129" i="15"/>
  <c r="F129" i="15"/>
  <c r="D129" i="15"/>
  <c r="Z128" i="15"/>
  <c r="J128" i="15"/>
  <c r="G128" i="15"/>
  <c r="N127" i="15"/>
  <c r="Z125" i="15"/>
  <c r="J125" i="15"/>
  <c r="Z124" i="15"/>
  <c r="J124" i="15"/>
  <c r="Z123" i="15"/>
  <c r="J123" i="15"/>
  <c r="G123" i="15"/>
  <c r="Z122" i="15"/>
  <c r="J122" i="15"/>
  <c r="G122" i="15"/>
  <c r="Z121" i="15"/>
  <c r="J121" i="15"/>
  <c r="G121" i="15"/>
  <c r="Z120" i="15"/>
  <c r="J120" i="15"/>
  <c r="G120" i="15"/>
  <c r="Z119" i="15"/>
  <c r="J119" i="15"/>
  <c r="G119" i="15"/>
  <c r="Z118" i="15"/>
  <c r="J118" i="15"/>
  <c r="G118" i="15"/>
  <c r="AB117" i="15"/>
  <c r="AA117" i="15"/>
  <c r="Y117" i="15"/>
  <c r="X117" i="15"/>
  <c r="W117" i="15"/>
  <c r="V117" i="15"/>
  <c r="U117" i="15"/>
  <c r="T117" i="15"/>
  <c r="K117" i="15"/>
  <c r="I117" i="15"/>
  <c r="H117" i="15"/>
  <c r="F117" i="15"/>
  <c r="E117" i="15"/>
  <c r="D117" i="15"/>
  <c r="Z116" i="15"/>
  <c r="J116" i="15"/>
  <c r="G116" i="15"/>
  <c r="Z115" i="15"/>
  <c r="J115" i="15"/>
  <c r="G115" i="15"/>
  <c r="Z114" i="15"/>
  <c r="J114" i="15"/>
  <c r="G114" i="15"/>
  <c r="Z113" i="15"/>
  <c r="J113" i="15"/>
  <c r="G113" i="15"/>
  <c r="Z112" i="15"/>
  <c r="K112" i="15"/>
  <c r="J112" i="15" s="1"/>
  <c r="G112" i="15"/>
  <c r="Z111" i="15"/>
  <c r="J111" i="15"/>
  <c r="G111" i="15"/>
  <c r="Z110" i="15"/>
  <c r="J110" i="15"/>
  <c r="G110" i="15"/>
  <c r="Z109" i="15"/>
  <c r="J109" i="15"/>
  <c r="G109" i="15"/>
  <c r="Z108" i="15"/>
  <c r="Z107" i="15"/>
  <c r="J107" i="15"/>
  <c r="G107" i="15"/>
  <c r="Z106" i="15"/>
  <c r="J106" i="15"/>
  <c r="G106" i="15"/>
  <c r="AB105" i="15"/>
  <c r="Z105" i="15" s="1"/>
  <c r="Y105" i="15"/>
  <c r="X105" i="15"/>
  <c r="W105" i="15"/>
  <c r="V105" i="15"/>
  <c r="U105" i="15"/>
  <c r="T105" i="15"/>
  <c r="T103" i="15" s="1"/>
  <c r="S105" i="15"/>
  <c r="S103" i="15" s="1"/>
  <c r="R105" i="15"/>
  <c r="Q105" i="15"/>
  <c r="Q103" i="15" s="1"/>
  <c r="P105" i="15"/>
  <c r="P103" i="15" s="1"/>
  <c r="O105" i="15"/>
  <c r="O103" i="15" s="1"/>
  <c r="N105" i="15"/>
  <c r="M105" i="15"/>
  <c r="M103" i="15" s="1"/>
  <c r="L105" i="15"/>
  <c r="L103" i="15" s="1"/>
  <c r="K105" i="15"/>
  <c r="I105" i="15"/>
  <c r="G105" i="15" s="1"/>
  <c r="F105" i="15"/>
  <c r="F103" i="15" s="1"/>
  <c r="E105" i="15"/>
  <c r="E103" i="15" s="1"/>
  <c r="D105" i="15"/>
  <c r="D103" i="15" s="1"/>
  <c r="Z104" i="15"/>
  <c r="J104" i="15"/>
  <c r="G104" i="15"/>
  <c r="AA103" i="15"/>
  <c r="R103" i="15"/>
  <c r="N103" i="15"/>
  <c r="H103" i="15"/>
  <c r="Z102" i="15"/>
  <c r="J102" i="15"/>
  <c r="J101" i="15" s="1"/>
  <c r="G102" i="15"/>
  <c r="G101" i="15" s="1"/>
  <c r="AB101" i="15"/>
  <c r="AA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I101" i="15"/>
  <c r="H101" i="15"/>
  <c r="F101" i="15"/>
  <c r="E101" i="15"/>
  <c r="D101" i="15"/>
  <c r="Z100" i="15"/>
  <c r="J100" i="15"/>
  <c r="J99" i="15" s="1"/>
  <c r="G100" i="15"/>
  <c r="AB99" i="15"/>
  <c r="AA99" i="15"/>
  <c r="Y99" i="15"/>
  <c r="X99" i="15"/>
  <c r="W99" i="15"/>
  <c r="V99" i="15"/>
  <c r="U99" i="15"/>
  <c r="T99" i="15"/>
  <c r="S99" i="15"/>
  <c r="R99" i="15"/>
  <c r="Q99" i="15"/>
  <c r="P99" i="15"/>
  <c r="O99" i="15"/>
  <c r="N99" i="15"/>
  <c r="M99" i="15"/>
  <c r="L99" i="15"/>
  <c r="K99" i="15"/>
  <c r="I99" i="15"/>
  <c r="H99" i="15"/>
  <c r="G99" i="15"/>
  <c r="F99" i="15"/>
  <c r="E99" i="15"/>
  <c r="D99" i="15"/>
  <c r="Z98" i="15"/>
  <c r="J98" i="15"/>
  <c r="G98" i="15"/>
  <c r="Z97" i="15"/>
  <c r="J97" i="15"/>
  <c r="G97" i="15"/>
  <c r="AB96" i="15"/>
  <c r="AA96" i="15"/>
  <c r="T96" i="15"/>
  <c r="K96" i="15"/>
  <c r="I96" i="15"/>
  <c r="H96" i="15"/>
  <c r="F96" i="15"/>
  <c r="E96" i="15"/>
  <c r="D96" i="15"/>
  <c r="Z95" i="15"/>
  <c r="G95" i="15"/>
  <c r="Z94" i="15"/>
  <c r="G94" i="15"/>
  <c r="Z93" i="15"/>
  <c r="G93" i="15"/>
  <c r="Z92" i="15"/>
  <c r="J92" i="15"/>
  <c r="G92" i="15"/>
  <c r="Z91" i="15"/>
  <c r="J91" i="15"/>
  <c r="G91" i="15"/>
  <c r="Z90" i="15"/>
  <c r="J90" i="15"/>
  <c r="G90" i="15"/>
  <c r="Z89" i="15"/>
  <c r="J89" i="15"/>
  <c r="G89" i="15"/>
  <c r="Z88" i="15"/>
  <c r="J88" i="15"/>
  <c r="G88" i="15"/>
  <c r="Z87" i="15"/>
  <c r="J87" i="15"/>
  <c r="G87" i="15"/>
  <c r="Z86" i="15"/>
  <c r="J86" i="15"/>
  <c r="G86" i="15"/>
  <c r="AB85" i="15"/>
  <c r="AA85" i="15"/>
  <c r="T85" i="15"/>
  <c r="K85" i="15"/>
  <c r="I85" i="15"/>
  <c r="H85" i="15"/>
  <c r="F85" i="15"/>
  <c r="E85" i="15"/>
  <c r="D85" i="15"/>
  <c r="Z84" i="15"/>
  <c r="J84" i="15"/>
  <c r="G84" i="15"/>
  <c r="Z83" i="15"/>
  <c r="J83" i="15"/>
  <c r="G83" i="15"/>
  <c r="Z82" i="15"/>
  <c r="Z81" i="15"/>
  <c r="J81" i="15"/>
  <c r="G81" i="15"/>
  <c r="Z80" i="15"/>
  <c r="J80" i="15"/>
  <c r="G80" i="15"/>
  <c r="Z79" i="15"/>
  <c r="J79" i="15"/>
  <c r="G79" i="15"/>
  <c r="Z78" i="15"/>
  <c r="J78" i="15"/>
  <c r="G78" i="15"/>
  <c r="Z77" i="15"/>
  <c r="J77" i="15"/>
  <c r="G77" i="15"/>
  <c r="Z76" i="15"/>
  <c r="J76" i="15"/>
  <c r="G76" i="15"/>
  <c r="Z75" i="15"/>
  <c r="J75" i="15"/>
  <c r="G75" i="15"/>
  <c r="Z74" i="15"/>
  <c r="J74" i="15"/>
  <c r="G74" i="15"/>
  <c r="Z73" i="15"/>
  <c r="J73" i="15"/>
  <c r="G73" i="15"/>
  <c r="Z72" i="15"/>
  <c r="J72" i="15"/>
  <c r="G72" i="15"/>
  <c r="Z71" i="15"/>
  <c r="J71" i="15"/>
  <c r="G71" i="15"/>
  <c r="Z70" i="15"/>
  <c r="J70" i="15"/>
  <c r="G70" i="15"/>
  <c r="Z69" i="15"/>
  <c r="J69" i="15"/>
  <c r="G69" i="15"/>
  <c r="Z68" i="15"/>
  <c r="J68" i="15"/>
  <c r="G68" i="15"/>
  <c r="Z67" i="15"/>
  <c r="J67" i="15"/>
  <c r="G67" i="15"/>
  <c r="Z66" i="15"/>
  <c r="J66" i="15"/>
  <c r="G66" i="15"/>
  <c r="Z65" i="15"/>
  <c r="J65" i="15"/>
  <c r="G65" i="15"/>
  <c r="Z64" i="15"/>
  <c r="J64" i="15"/>
  <c r="G64" i="15"/>
  <c r="G63" i="15" s="1"/>
  <c r="AB63" i="15"/>
  <c r="AA63" i="15"/>
  <c r="T63" i="15"/>
  <c r="K63" i="15"/>
  <c r="I63" i="15"/>
  <c r="H63" i="15"/>
  <c r="F63" i="15"/>
  <c r="E63" i="15"/>
  <c r="D63" i="15"/>
  <c r="Z60" i="15"/>
  <c r="J60" i="15"/>
  <c r="J59" i="15" s="1"/>
  <c r="G60" i="15"/>
  <c r="G59" i="15" s="1"/>
  <c r="AB59" i="15"/>
  <c r="AA59" i="15"/>
  <c r="T59" i="15"/>
  <c r="R59" i="15"/>
  <c r="Q59" i="15"/>
  <c r="P59" i="15"/>
  <c r="O59" i="15"/>
  <c r="N59" i="15"/>
  <c r="M59" i="15"/>
  <c r="L59" i="15"/>
  <c r="K59" i="15"/>
  <c r="I59" i="15"/>
  <c r="H59" i="15"/>
  <c r="F59" i="15"/>
  <c r="E59" i="15"/>
  <c r="D59" i="15"/>
  <c r="Z58" i="15"/>
  <c r="J58" i="15"/>
  <c r="G58" i="15"/>
  <c r="Z57" i="15"/>
  <c r="J57" i="15"/>
  <c r="G57" i="15"/>
  <c r="Z56" i="15"/>
  <c r="J56" i="15"/>
  <c r="G56" i="15"/>
  <c r="Z55" i="15"/>
  <c r="J55" i="15"/>
  <c r="G55" i="15"/>
  <c r="AB54" i="15"/>
  <c r="AA54" i="15"/>
  <c r="T54" i="15"/>
  <c r="R54" i="15"/>
  <c r="Q54" i="15"/>
  <c r="P54" i="15"/>
  <c r="O54" i="15"/>
  <c r="N54" i="15"/>
  <c r="M54" i="15"/>
  <c r="L54" i="15"/>
  <c r="K54" i="15"/>
  <c r="I54" i="15"/>
  <c r="H54" i="15"/>
  <c r="F54" i="15"/>
  <c r="E54" i="15"/>
  <c r="D54" i="15"/>
  <c r="Z53" i="15"/>
  <c r="J53" i="15"/>
  <c r="G53" i="15"/>
  <c r="Z52" i="15"/>
  <c r="J52" i="15"/>
  <c r="G52" i="15"/>
  <c r="Z51" i="15"/>
  <c r="J51" i="15"/>
  <c r="G51" i="15"/>
  <c r="Z50" i="15"/>
  <c r="J50" i="15"/>
  <c r="G50" i="15"/>
  <c r="Z49" i="15"/>
  <c r="J49" i="15"/>
  <c r="G49" i="15"/>
  <c r="Z48" i="15"/>
  <c r="J48" i="15"/>
  <c r="G48" i="15"/>
  <c r="Z47" i="15"/>
  <c r="J47" i="15"/>
  <c r="G47" i="15"/>
  <c r="Z46" i="15"/>
  <c r="J46" i="15"/>
  <c r="G46" i="15"/>
  <c r="Z45" i="15"/>
  <c r="J45" i="15"/>
  <c r="G45" i="15"/>
  <c r="Z44" i="15"/>
  <c r="J44" i="15"/>
  <c r="G44" i="15"/>
  <c r="Z43" i="15"/>
  <c r="J43" i="15"/>
  <c r="G43" i="15"/>
  <c r="E43" i="15"/>
  <c r="E41" i="15" s="1"/>
  <c r="Z42" i="15"/>
  <c r="J42" i="15"/>
  <c r="J41" i="15" s="1"/>
  <c r="G42" i="15"/>
  <c r="G41" i="15" s="1"/>
  <c r="AB41" i="15"/>
  <c r="AA41" i="15"/>
  <c r="T41" i="15"/>
  <c r="R41" i="15"/>
  <c r="O41" i="15"/>
  <c r="O40" i="15" s="1"/>
  <c r="N41" i="15"/>
  <c r="M41" i="15"/>
  <c r="M40" i="15" s="1"/>
  <c r="L41" i="15"/>
  <c r="K41" i="15"/>
  <c r="K40" i="15" s="1"/>
  <c r="I41" i="15"/>
  <c r="H41" i="15"/>
  <c r="F41" i="15"/>
  <c r="D41" i="15"/>
  <c r="Z39" i="15"/>
  <c r="J39" i="15"/>
  <c r="G39" i="15"/>
  <c r="Z38" i="15"/>
  <c r="J38" i="15"/>
  <c r="G38" i="15"/>
  <c r="Z37" i="15"/>
  <c r="J37" i="15"/>
  <c r="G37" i="15"/>
  <c r="Z36" i="15"/>
  <c r="J36" i="15"/>
  <c r="G36" i="15"/>
  <c r="Z35" i="15"/>
  <c r="J35" i="15"/>
  <c r="G35" i="15"/>
  <c r="Z34" i="15"/>
  <c r="J34" i="15"/>
  <c r="G34" i="15"/>
  <c r="Z33" i="15"/>
  <c r="J33" i="15"/>
  <c r="G33" i="15"/>
  <c r="Z32" i="15"/>
  <c r="J32" i="15"/>
  <c r="G32" i="15"/>
  <c r="Z31" i="15"/>
  <c r="J31" i="15"/>
  <c r="G31" i="15"/>
  <c r="Z30" i="15"/>
  <c r="G30" i="15"/>
  <c r="Z29" i="15"/>
  <c r="J29" i="15"/>
  <c r="G29" i="15"/>
  <c r="Z28" i="15"/>
  <c r="J28" i="15"/>
  <c r="G28" i="15"/>
  <c r="AB27" i="15"/>
  <c r="AA27" i="15"/>
  <c r="T27" i="15"/>
  <c r="K27" i="15"/>
  <c r="I27" i="15"/>
  <c r="H27" i="15"/>
  <c r="F27" i="15"/>
  <c r="E27" i="15"/>
  <c r="D27" i="15"/>
  <c r="Z26" i="15"/>
  <c r="J26" i="15"/>
  <c r="G26" i="15"/>
  <c r="G25" i="15" s="1"/>
  <c r="AB25" i="15"/>
  <c r="AA25" i="15"/>
  <c r="T25" i="15"/>
  <c r="K25" i="15"/>
  <c r="J25" i="15"/>
  <c r="I25" i="15"/>
  <c r="H25" i="15"/>
  <c r="F25" i="15"/>
  <c r="E25" i="15"/>
  <c r="D25" i="15"/>
  <c r="Z24" i="15"/>
  <c r="AB23" i="15"/>
  <c r="AA23" i="15"/>
  <c r="T23" i="15"/>
  <c r="S23" i="15"/>
  <c r="S8" i="15" s="1"/>
  <c r="R23" i="15"/>
  <c r="R8" i="15" s="1"/>
  <c r="Q23" i="15"/>
  <c r="Q8" i="15" s="1"/>
  <c r="P23" i="15"/>
  <c r="P8" i="15" s="1"/>
  <c r="O23" i="15"/>
  <c r="O8" i="15" s="1"/>
  <c r="N23" i="15"/>
  <c r="N8" i="15" s="1"/>
  <c r="M23" i="15"/>
  <c r="M8" i="15" s="1"/>
  <c r="L23" i="15"/>
  <c r="K23" i="15"/>
  <c r="J23" i="15"/>
  <c r="I23" i="15"/>
  <c r="H23" i="15"/>
  <c r="G23" i="15"/>
  <c r="F23" i="15"/>
  <c r="E23" i="15"/>
  <c r="D23" i="15"/>
  <c r="Z22" i="15"/>
  <c r="J22" i="15"/>
  <c r="G22" i="15"/>
  <c r="Z21" i="15"/>
  <c r="J21" i="15"/>
  <c r="G21" i="15"/>
  <c r="Z20" i="15"/>
  <c r="J20" i="15"/>
  <c r="G20" i="15"/>
  <c r="AB19" i="15"/>
  <c r="AA19" i="15"/>
  <c r="T19" i="15"/>
  <c r="K19" i="15"/>
  <c r="I19" i="15"/>
  <c r="H19" i="15"/>
  <c r="F19" i="15"/>
  <c r="E19" i="15"/>
  <c r="D19" i="15"/>
  <c r="Z18" i="15"/>
  <c r="J18" i="15"/>
  <c r="J17" i="15" s="1"/>
  <c r="G18" i="15"/>
  <c r="G17" i="15" s="1"/>
  <c r="AB17" i="15"/>
  <c r="AA17" i="15"/>
  <c r="T17" i="15"/>
  <c r="K17" i="15"/>
  <c r="I17" i="15"/>
  <c r="H17" i="15"/>
  <c r="F17" i="15"/>
  <c r="E17" i="15"/>
  <c r="D17" i="15"/>
  <c r="Z16" i="15"/>
  <c r="J16" i="15"/>
  <c r="J15" i="15" s="1"/>
  <c r="G16" i="15"/>
  <c r="G15" i="15" s="1"/>
  <c r="AB15" i="15"/>
  <c r="AA15" i="15"/>
  <c r="T15" i="15"/>
  <c r="K15" i="15"/>
  <c r="I15" i="15"/>
  <c r="H15" i="15"/>
  <c r="F15" i="15"/>
  <c r="E15" i="15"/>
  <c r="D15" i="15"/>
  <c r="Z14" i="15"/>
  <c r="J14" i="15"/>
  <c r="G14" i="15"/>
  <c r="Z13" i="15"/>
  <c r="J13" i="15"/>
  <c r="G13" i="15"/>
  <c r="Z12" i="15"/>
  <c r="J12" i="15"/>
  <c r="G12" i="15"/>
  <c r="AB11" i="15"/>
  <c r="AA11" i="15"/>
  <c r="T11" i="15"/>
  <c r="K11" i="15"/>
  <c r="I11" i="15"/>
  <c r="H11" i="15"/>
  <c r="F11" i="15"/>
  <c r="E11" i="15"/>
  <c r="D11" i="15"/>
  <c r="Z10" i="15"/>
  <c r="J10" i="15"/>
  <c r="J9" i="15" s="1"/>
  <c r="G10" i="15"/>
  <c r="G9" i="15" s="1"/>
  <c r="AB9" i="15"/>
  <c r="AA9" i="15"/>
  <c r="T9" i="15"/>
  <c r="K9" i="15"/>
  <c r="I9" i="15"/>
  <c r="H9" i="15"/>
  <c r="F9" i="15"/>
  <c r="E9" i="15"/>
  <c r="D9" i="15"/>
  <c r="L8" i="15"/>
  <c r="Z498" i="14"/>
  <c r="J498" i="14"/>
  <c r="G498" i="14"/>
  <c r="G497" i="14" s="1"/>
  <c r="AB497" i="14"/>
  <c r="AA497" i="14"/>
  <c r="T497" i="14"/>
  <c r="K497" i="14"/>
  <c r="J497" i="14"/>
  <c r="I497" i="14"/>
  <c r="H497" i="14"/>
  <c r="F497" i="14"/>
  <c r="E497" i="14"/>
  <c r="D497" i="14"/>
  <c r="Z496" i="14"/>
  <c r="K496" i="14"/>
  <c r="J496" i="14" s="1"/>
  <c r="J495" i="14"/>
  <c r="Z495" i="14"/>
  <c r="G495" i="14"/>
  <c r="G494" i="14" s="1"/>
  <c r="G493" i="14" s="1"/>
  <c r="AB494" i="14"/>
  <c r="AB493" i="14" s="1"/>
  <c r="AA494" i="14"/>
  <c r="T494" i="14"/>
  <c r="T493" i="14" s="1"/>
  <c r="S494" i="14"/>
  <c r="S493" i="14" s="1"/>
  <c r="R494" i="14"/>
  <c r="R493" i="14" s="1"/>
  <c r="Q494" i="14"/>
  <c r="Q493" i="14" s="1"/>
  <c r="Q22" i="14"/>
  <c r="Q7" i="14" s="1"/>
  <c r="Q128" i="14"/>
  <c r="Q126" i="14" s="1"/>
  <c r="Q146" i="14"/>
  <c r="Q167" i="14"/>
  <c r="Q419" i="14"/>
  <c r="Q407" i="14" s="1"/>
  <c r="Q429" i="14"/>
  <c r="Q423" i="14" s="1"/>
  <c r="Q481" i="14"/>
  <c r="Q476" i="14" s="1"/>
  <c r="Q475" i="14" s="1"/>
  <c r="P494" i="14"/>
  <c r="P493" i="14" s="1"/>
  <c r="O494" i="14"/>
  <c r="O493" i="14" s="1"/>
  <c r="O22" i="14"/>
  <c r="O7" i="14" s="1"/>
  <c r="O40" i="14"/>
  <c r="O53" i="14"/>
  <c r="O58" i="14"/>
  <c r="O98" i="14"/>
  <c r="O100" i="14"/>
  <c r="O104" i="14"/>
  <c r="O102" i="14" s="1"/>
  <c r="O128" i="14"/>
  <c r="O126" i="14" s="1"/>
  <c r="O146" i="14"/>
  <c r="O167" i="14"/>
  <c r="O419" i="14"/>
  <c r="O407" i="14" s="1"/>
  <c r="O429" i="14"/>
  <c r="O423" i="14" s="1"/>
  <c r="O481" i="14"/>
  <c r="O476" i="14" s="1"/>
  <c r="O475" i="14" s="1"/>
  <c r="N494" i="14"/>
  <c r="N493" i="14" s="1"/>
  <c r="M494" i="14"/>
  <c r="M493" i="14" s="1"/>
  <c r="L494" i="14"/>
  <c r="L493" i="14" s="1"/>
  <c r="I494" i="14"/>
  <c r="I493" i="14" s="1"/>
  <c r="H494" i="14"/>
  <c r="H493" i="14" s="1"/>
  <c r="F494" i="14"/>
  <c r="F493" i="14" s="1"/>
  <c r="E494" i="14"/>
  <c r="E493" i="14" s="1"/>
  <c r="D494" i="14"/>
  <c r="D493" i="14" s="1"/>
  <c r="Z492" i="14"/>
  <c r="J492" i="14"/>
  <c r="G492" i="14"/>
  <c r="Z491" i="14"/>
  <c r="J491" i="14"/>
  <c r="G491" i="14"/>
  <c r="AB490" i="14"/>
  <c r="AA490" i="14"/>
  <c r="T490" i="14"/>
  <c r="K490" i="14"/>
  <c r="I490" i="14"/>
  <c r="H490" i="14"/>
  <c r="F490" i="14"/>
  <c r="E490" i="14"/>
  <c r="D490" i="14"/>
  <c r="Z489" i="14"/>
  <c r="J489" i="14"/>
  <c r="G489" i="14"/>
  <c r="Z488" i="14"/>
  <c r="J488" i="14"/>
  <c r="G488" i="14"/>
  <c r="Z487" i="14"/>
  <c r="J487" i="14"/>
  <c r="G487" i="14"/>
  <c r="AB486" i="14"/>
  <c r="AA486" i="14"/>
  <c r="T486" i="14"/>
  <c r="K486" i="14"/>
  <c r="I486" i="14"/>
  <c r="H486" i="14"/>
  <c r="F486" i="14"/>
  <c r="E486" i="14"/>
  <c r="D486" i="14"/>
  <c r="Z485" i="14"/>
  <c r="J485" i="14"/>
  <c r="G485" i="14"/>
  <c r="Z484" i="14"/>
  <c r="J484" i="14"/>
  <c r="G484" i="14"/>
  <c r="Z483" i="14"/>
  <c r="K483" i="14"/>
  <c r="J483" i="14" s="1"/>
  <c r="Z482" i="14"/>
  <c r="K482" i="14"/>
  <c r="J482" i="14" s="1"/>
  <c r="AB481" i="14"/>
  <c r="AA481" i="14"/>
  <c r="T481" i="14"/>
  <c r="S481" i="14"/>
  <c r="S476" i="14" s="1"/>
  <c r="S475" i="14" s="1"/>
  <c r="R481" i="14"/>
  <c r="R476" i="14" s="1"/>
  <c r="R475" i="14" s="1"/>
  <c r="P481" i="14"/>
  <c r="P476" i="14" s="1"/>
  <c r="P475" i="14" s="1"/>
  <c r="N481" i="14"/>
  <c r="N476" i="14" s="1"/>
  <c r="N475" i="14" s="1"/>
  <c r="M481" i="14"/>
  <c r="M476" i="14" s="1"/>
  <c r="M475" i="14" s="1"/>
  <c r="L481" i="14"/>
  <c r="L476" i="14" s="1"/>
  <c r="L475" i="14" s="1"/>
  <c r="I481" i="14"/>
  <c r="H481" i="14"/>
  <c r="G481" i="14"/>
  <c r="F481" i="14"/>
  <c r="E481" i="14"/>
  <c r="D481" i="14"/>
  <c r="Z480" i="14"/>
  <c r="J480" i="14"/>
  <c r="G480" i="14"/>
  <c r="Z479" i="14"/>
  <c r="J479" i="14"/>
  <c r="G479" i="14"/>
  <c r="AB478" i="14"/>
  <c r="AA478" i="14"/>
  <c r="T478" i="14"/>
  <c r="K478" i="14"/>
  <c r="I478" i="14"/>
  <c r="I476" i="14" s="1"/>
  <c r="I475" i="14" s="1"/>
  <c r="H478" i="14"/>
  <c r="H476" i="14" s="1"/>
  <c r="F478" i="14"/>
  <c r="E478" i="14"/>
  <c r="D478" i="14"/>
  <c r="Z477" i="14"/>
  <c r="J477" i="14"/>
  <c r="G477" i="14"/>
  <c r="Z474" i="14"/>
  <c r="J474" i="14"/>
  <c r="J473" i="14" s="1"/>
  <c r="G474" i="14"/>
  <c r="G473" i="14" s="1"/>
  <c r="AB473" i="14"/>
  <c r="AA473" i="14"/>
  <c r="T473" i="14"/>
  <c r="K473" i="14"/>
  <c r="I473" i="14"/>
  <c r="H473" i="14"/>
  <c r="F473" i="14"/>
  <c r="E473" i="14"/>
  <c r="D473" i="14"/>
  <c r="Z472" i="14"/>
  <c r="J472" i="14"/>
  <c r="G472" i="14"/>
  <c r="Z471" i="14"/>
  <c r="J471" i="14"/>
  <c r="Z470" i="14"/>
  <c r="J470" i="14"/>
  <c r="G470" i="14"/>
  <c r="Z469" i="14"/>
  <c r="J469" i="14"/>
  <c r="G469" i="14"/>
  <c r="Z468" i="14"/>
  <c r="J468" i="14"/>
  <c r="J467" i="14" s="1"/>
  <c r="G468" i="14"/>
  <c r="G467" i="14" s="1"/>
  <c r="AB467" i="14"/>
  <c r="AA467" i="14"/>
  <c r="T467" i="14"/>
  <c r="K467" i="14"/>
  <c r="I467" i="14"/>
  <c r="H467" i="14"/>
  <c r="F467" i="14"/>
  <c r="E467" i="14"/>
  <c r="D467" i="14"/>
  <c r="Z466" i="14"/>
  <c r="J466" i="14"/>
  <c r="G466" i="14"/>
  <c r="Z465" i="14"/>
  <c r="J465" i="14"/>
  <c r="G465" i="14"/>
  <c r="Z464" i="14"/>
  <c r="J464" i="14"/>
  <c r="G464" i="14"/>
  <c r="Z463" i="14"/>
  <c r="J463" i="14"/>
  <c r="G463" i="14"/>
  <c r="Z462" i="14"/>
  <c r="J462" i="14"/>
  <c r="G462" i="14"/>
  <c r="Z461" i="14"/>
  <c r="J461" i="14"/>
  <c r="G461" i="14"/>
  <c r="Z460" i="14"/>
  <c r="J460" i="14"/>
  <c r="G460" i="14"/>
  <c r="Z459" i="14"/>
  <c r="J459" i="14"/>
  <c r="G459" i="14"/>
  <c r="G458" i="14" s="1"/>
  <c r="AA458" i="14"/>
  <c r="Z458" i="14" s="1"/>
  <c r="Y458" i="14"/>
  <c r="K458" i="14"/>
  <c r="H458" i="14"/>
  <c r="F458" i="14"/>
  <c r="E458" i="14"/>
  <c r="D458" i="14"/>
  <c r="Z457" i="14"/>
  <c r="J457" i="14"/>
  <c r="G457" i="14"/>
  <c r="Z456" i="14"/>
  <c r="G456" i="14"/>
  <c r="Z455" i="14"/>
  <c r="G455" i="14"/>
  <c r="Z454" i="14"/>
  <c r="G454" i="14"/>
  <c r="Z453" i="14"/>
  <c r="J453" i="14"/>
  <c r="G453" i="14"/>
  <c r="Z452" i="14"/>
  <c r="J452" i="14"/>
  <c r="G452" i="14"/>
  <c r="AB451" i="14"/>
  <c r="AB444" i="14" s="1"/>
  <c r="AB441" i="14" s="1"/>
  <c r="AA451" i="14"/>
  <c r="T451" i="14"/>
  <c r="T444" i="14" s="1"/>
  <c r="T441" i="14" s="1"/>
  <c r="K451" i="14"/>
  <c r="H451" i="14"/>
  <c r="G451" i="14" s="1"/>
  <c r="F451" i="14"/>
  <c r="E451" i="14"/>
  <c r="D451" i="14"/>
  <c r="D444" i="14" s="1"/>
  <c r="D441" i="14" s="1"/>
  <c r="Z450" i="14"/>
  <c r="J450" i="14"/>
  <c r="G450" i="14"/>
  <c r="Z449" i="14"/>
  <c r="J449" i="14"/>
  <c r="G449" i="14"/>
  <c r="Z448" i="14"/>
  <c r="J448" i="14"/>
  <c r="G448" i="14"/>
  <c r="Z447" i="14"/>
  <c r="J447" i="14"/>
  <c r="G447" i="14"/>
  <c r="Z446" i="14"/>
  <c r="J446" i="14"/>
  <c r="G446" i="14"/>
  <c r="Z445" i="14"/>
  <c r="J445" i="14"/>
  <c r="G445" i="14"/>
  <c r="Y444" i="14"/>
  <c r="Y441" i="14" s="1"/>
  <c r="I444" i="14"/>
  <c r="Z443" i="14"/>
  <c r="J443" i="14"/>
  <c r="G443" i="14"/>
  <c r="Z442" i="14"/>
  <c r="J442" i="14"/>
  <c r="G442" i="14"/>
  <c r="Z440" i="14"/>
  <c r="J440" i="14"/>
  <c r="Z439" i="14"/>
  <c r="J439" i="14"/>
  <c r="G439" i="14"/>
  <c r="G438" i="14" s="1"/>
  <c r="AB438" i="14"/>
  <c r="AA438" i="14"/>
  <c r="T438" i="14"/>
  <c r="K438" i="14"/>
  <c r="J438" i="14"/>
  <c r="I438" i="14"/>
  <c r="H438" i="14"/>
  <c r="F438" i="14"/>
  <c r="E438" i="14"/>
  <c r="D438" i="14"/>
  <c r="Z437" i="14"/>
  <c r="J437" i="14"/>
  <c r="G437" i="14"/>
  <c r="E437" i="14"/>
  <c r="Z436" i="14"/>
  <c r="J436" i="14"/>
  <c r="J435" i="14" s="1"/>
  <c r="G436" i="14"/>
  <c r="G435" i="14" s="1"/>
  <c r="E436" i="14"/>
  <c r="E435" i="14" s="1"/>
  <c r="AB435" i="14"/>
  <c r="AA435" i="14"/>
  <c r="T435" i="14"/>
  <c r="K435" i="14"/>
  <c r="I435" i="14"/>
  <c r="H435" i="14"/>
  <c r="F435" i="14"/>
  <c r="D435" i="14"/>
  <c r="Z434" i="14"/>
  <c r="J434" i="14"/>
  <c r="G434" i="14"/>
  <c r="E434" i="14"/>
  <c r="Z433" i="14"/>
  <c r="J433" i="14"/>
  <c r="J432" i="14" s="1"/>
  <c r="G433" i="14"/>
  <c r="G432" i="14" s="1"/>
  <c r="E433" i="14"/>
  <c r="E432" i="14" s="1"/>
  <c r="E431" i="14" s="1"/>
  <c r="AB432" i="14"/>
  <c r="AB431" i="14" s="1"/>
  <c r="AA432" i="14"/>
  <c r="T432" i="14"/>
  <c r="T431" i="14" s="1"/>
  <c r="K432" i="14"/>
  <c r="K431" i="14" s="1"/>
  <c r="I432" i="14"/>
  <c r="I431" i="14" s="1"/>
  <c r="H432" i="14"/>
  <c r="H431" i="14" s="1"/>
  <c r="F432" i="14"/>
  <c r="F431" i="14" s="1"/>
  <c r="D432" i="14"/>
  <c r="D431" i="14" s="1"/>
  <c r="Z430" i="14"/>
  <c r="K430" i="14"/>
  <c r="J430" i="14" s="1"/>
  <c r="AB429" i="14"/>
  <c r="AA429" i="14"/>
  <c r="T429" i="14"/>
  <c r="S429" i="14"/>
  <c r="R429" i="14"/>
  <c r="R423" i="14" s="1"/>
  <c r="P429" i="14"/>
  <c r="N429" i="14"/>
  <c r="N423" i="14" s="1"/>
  <c r="M429" i="14"/>
  <c r="L429" i="14"/>
  <c r="L423" i="14" s="1"/>
  <c r="K429" i="14"/>
  <c r="Z428" i="14"/>
  <c r="J428" i="14"/>
  <c r="G428" i="14"/>
  <c r="G427" i="14" s="1"/>
  <c r="AB427" i="14"/>
  <c r="AA427" i="14"/>
  <c r="T427" i="14"/>
  <c r="K427" i="14"/>
  <c r="J427" i="14"/>
  <c r="I427" i="14"/>
  <c r="H427" i="14"/>
  <c r="F427" i="14"/>
  <c r="E427" i="14"/>
  <c r="Z426" i="14"/>
  <c r="J426" i="14"/>
  <c r="G426" i="14"/>
  <c r="Z425" i="14"/>
  <c r="J425" i="14"/>
  <c r="G425" i="14"/>
  <c r="AB424" i="14"/>
  <c r="AA424" i="14"/>
  <c r="AA511" i="14" s="1"/>
  <c r="T424" i="14"/>
  <c r="T423" i="14" s="1"/>
  <c r="K424" i="14"/>
  <c r="I424" i="14"/>
  <c r="I423" i="14" s="1"/>
  <c r="H424" i="14"/>
  <c r="H423" i="14" s="1"/>
  <c r="F424" i="14"/>
  <c r="E424" i="14"/>
  <c r="E423" i="14" s="1"/>
  <c r="D424" i="14"/>
  <c r="D423" i="14" s="1"/>
  <c r="Y423" i="14"/>
  <c r="X423" i="14"/>
  <c r="W423" i="14"/>
  <c r="V423" i="14"/>
  <c r="U423" i="14"/>
  <c r="S423" i="14"/>
  <c r="P423" i="14"/>
  <c r="M423" i="14"/>
  <c r="Z422" i="14"/>
  <c r="K422" i="14"/>
  <c r="J422" i="14" s="1"/>
  <c r="Z421" i="14"/>
  <c r="K421" i="14"/>
  <c r="J421" i="14" s="1"/>
  <c r="Z420" i="14"/>
  <c r="K420" i="14"/>
  <c r="J420" i="14" s="1"/>
  <c r="Z419" i="14"/>
  <c r="T419" i="14"/>
  <c r="S419" i="14"/>
  <c r="S407" i="14" s="1"/>
  <c r="R419" i="14"/>
  <c r="R407" i="14" s="1"/>
  <c r="P419" i="14"/>
  <c r="N419" i="14"/>
  <c r="M419" i="14"/>
  <c r="M407" i="14" s="1"/>
  <c r="L419" i="14"/>
  <c r="L407" i="14" s="1"/>
  <c r="I419" i="14"/>
  <c r="H419" i="14"/>
  <c r="G419" i="14"/>
  <c r="F419" i="14"/>
  <c r="E419" i="14"/>
  <c r="D419" i="14"/>
  <c r="Z418" i="14"/>
  <c r="J418" i="14"/>
  <c r="G418" i="14"/>
  <c r="Z417" i="14"/>
  <c r="J417" i="14"/>
  <c r="G417" i="14"/>
  <c r="Z416" i="14"/>
  <c r="J416" i="14"/>
  <c r="G416" i="14"/>
  <c r="AB415" i="14"/>
  <c r="AA415" i="14"/>
  <c r="AA515" i="14" s="1"/>
  <c r="T415" i="14"/>
  <c r="K415" i="14"/>
  <c r="I415" i="14"/>
  <c r="H415" i="14"/>
  <c r="F415" i="14"/>
  <c r="E415" i="14"/>
  <c r="D415" i="14"/>
  <c r="Z414" i="14"/>
  <c r="J414" i="14"/>
  <c r="G414" i="14"/>
  <c r="Z413" i="14"/>
  <c r="J413" i="14"/>
  <c r="Z412" i="14"/>
  <c r="J412" i="14"/>
  <c r="G412" i="14"/>
  <c r="Z411" i="14"/>
  <c r="J411" i="14"/>
  <c r="Z410" i="14"/>
  <c r="J410" i="14"/>
  <c r="G410" i="14"/>
  <c r="Z409" i="14"/>
  <c r="J409" i="14"/>
  <c r="G409" i="14"/>
  <c r="AB408" i="14"/>
  <c r="T408" i="14"/>
  <c r="N408" i="14"/>
  <c r="K408" i="14"/>
  <c r="I408" i="14"/>
  <c r="H408" i="14"/>
  <c r="F408" i="14"/>
  <c r="E408" i="14"/>
  <c r="D408" i="14"/>
  <c r="P407" i="14"/>
  <c r="Z405" i="14"/>
  <c r="J405" i="14"/>
  <c r="G405" i="14"/>
  <c r="Z404" i="14"/>
  <c r="J404" i="14"/>
  <c r="G404" i="14"/>
  <c r="D404" i="14"/>
  <c r="Z403" i="14"/>
  <c r="J403" i="14"/>
  <c r="Z402" i="14"/>
  <c r="K402" i="14"/>
  <c r="J402" i="14" s="1"/>
  <c r="G402" i="14"/>
  <c r="Z401" i="14"/>
  <c r="K401" i="14"/>
  <c r="J401" i="14" s="1"/>
  <c r="G401" i="14"/>
  <c r="Z400" i="14"/>
  <c r="K400" i="14"/>
  <c r="J400" i="14" s="1"/>
  <c r="G400" i="14"/>
  <c r="AB399" i="14"/>
  <c r="AA399" i="14"/>
  <c r="T399" i="14"/>
  <c r="S399" i="14"/>
  <c r="S360" i="14" s="1"/>
  <c r="R399" i="14"/>
  <c r="R360" i="14" s="1"/>
  <c r="O399" i="14"/>
  <c r="O360" i="14" s="1"/>
  <c r="N399" i="14"/>
  <c r="M399" i="14"/>
  <c r="M360" i="14" s="1"/>
  <c r="L399" i="14"/>
  <c r="I399" i="14"/>
  <c r="H399" i="14"/>
  <c r="F399" i="14"/>
  <c r="D399" i="14"/>
  <c r="Z398" i="14"/>
  <c r="J398" i="14"/>
  <c r="G398" i="14"/>
  <c r="Z397" i="14"/>
  <c r="J397" i="14"/>
  <c r="G397" i="14"/>
  <c r="Z396" i="14"/>
  <c r="J396" i="14"/>
  <c r="G396" i="14"/>
  <c r="Z395" i="14"/>
  <c r="Z394" i="14"/>
  <c r="T394" i="14"/>
  <c r="K394" i="14"/>
  <c r="J394" i="14"/>
  <c r="I394" i="14"/>
  <c r="H394" i="14"/>
  <c r="F394" i="14"/>
  <c r="E394" i="14"/>
  <c r="Z393" i="14"/>
  <c r="J393" i="14"/>
  <c r="G393" i="14"/>
  <c r="Z392" i="14"/>
  <c r="J392" i="14"/>
  <c r="G392" i="14"/>
  <c r="Z391" i="14"/>
  <c r="J391" i="14"/>
  <c r="G391" i="14"/>
  <c r="Z390" i="14"/>
  <c r="J390" i="14"/>
  <c r="G390" i="14"/>
  <c r="Z389" i="14"/>
  <c r="J389" i="14"/>
  <c r="G389" i="14"/>
  <c r="Z388" i="14"/>
  <c r="T388" i="14"/>
  <c r="K388" i="14"/>
  <c r="I388" i="14"/>
  <c r="H388" i="14"/>
  <c r="F388" i="14"/>
  <c r="E388" i="14"/>
  <c r="Z387" i="14"/>
  <c r="J387" i="14"/>
  <c r="G387" i="14"/>
  <c r="Z386" i="14"/>
  <c r="J386" i="14"/>
  <c r="G386" i="14"/>
  <c r="Z385" i="14"/>
  <c r="J385" i="14"/>
  <c r="G385" i="14"/>
  <c r="Z384" i="14"/>
  <c r="T384" i="14"/>
  <c r="K384" i="14"/>
  <c r="I384" i="14"/>
  <c r="H384" i="14"/>
  <c r="F384" i="14"/>
  <c r="E384" i="14"/>
  <c r="Z383" i="14"/>
  <c r="J383" i="14"/>
  <c r="G383" i="14"/>
  <c r="Z382" i="14"/>
  <c r="G382" i="14"/>
  <c r="Z381" i="14"/>
  <c r="J381" i="14"/>
  <c r="G381" i="14"/>
  <c r="Z380" i="14"/>
  <c r="J380" i="14"/>
  <c r="G380" i="14"/>
  <c r="Z379" i="14"/>
  <c r="J379" i="14"/>
  <c r="G379" i="14"/>
  <c r="Z378" i="14"/>
  <c r="J378" i="14"/>
  <c r="G378" i="14"/>
  <c r="Z377" i="14"/>
  <c r="G377" i="14"/>
  <c r="Z376" i="14"/>
  <c r="J376" i="14"/>
  <c r="G376" i="14"/>
  <c r="Z375" i="14"/>
  <c r="T375" i="14"/>
  <c r="I375" i="14"/>
  <c r="H375" i="14"/>
  <c r="F375" i="14"/>
  <c r="E375" i="14"/>
  <c r="Z374" i="14"/>
  <c r="J374" i="14"/>
  <c r="G374" i="14"/>
  <c r="Z373" i="14"/>
  <c r="J373" i="14"/>
  <c r="G373" i="14"/>
  <c r="Z372" i="14"/>
  <c r="K372" i="14"/>
  <c r="I372" i="14"/>
  <c r="H372" i="14"/>
  <c r="F372" i="14"/>
  <c r="E372" i="14"/>
  <c r="Z371" i="14"/>
  <c r="J371" i="14"/>
  <c r="G371" i="14"/>
  <c r="Z370" i="14"/>
  <c r="J370" i="14"/>
  <c r="G370" i="14"/>
  <c r="Z369" i="14"/>
  <c r="J369" i="14"/>
  <c r="G369" i="14"/>
  <c r="AB368" i="14"/>
  <c r="AA368" i="14"/>
  <c r="T368" i="14"/>
  <c r="K368" i="14"/>
  <c r="I368" i="14"/>
  <c r="G368" i="14" s="1"/>
  <c r="F368" i="14"/>
  <c r="E368" i="14"/>
  <c r="Z367" i="14"/>
  <c r="Z366" i="14"/>
  <c r="J366" i="14"/>
  <c r="G366" i="14"/>
  <c r="E366" i="14"/>
  <c r="Z365" i="14"/>
  <c r="J365" i="14"/>
  <c r="G365" i="14"/>
  <c r="Z364" i="14"/>
  <c r="J364" i="14"/>
  <c r="G364" i="14"/>
  <c r="Z363" i="14"/>
  <c r="J363" i="14"/>
  <c r="Z362" i="14"/>
  <c r="J362" i="14"/>
  <c r="G362" i="14"/>
  <c r="AB361" i="14"/>
  <c r="AA361" i="14"/>
  <c r="T361" i="14"/>
  <c r="K361" i="14"/>
  <c r="I361" i="14"/>
  <c r="H361" i="14"/>
  <c r="H360" i="14" s="1"/>
  <c r="H359" i="14" s="1"/>
  <c r="F361" i="14"/>
  <c r="F360" i="14" s="1"/>
  <c r="F359" i="14" s="1"/>
  <c r="E361" i="14"/>
  <c r="D361" i="14"/>
  <c r="Q360" i="14"/>
  <c r="P360" i="14"/>
  <c r="N360" i="14"/>
  <c r="L360" i="14"/>
  <c r="Z358" i="14"/>
  <c r="J358" i="14"/>
  <c r="G358" i="14"/>
  <c r="Z357" i="14"/>
  <c r="J357" i="14"/>
  <c r="G357" i="14"/>
  <c r="Z356" i="14"/>
  <c r="K356" i="14"/>
  <c r="J356" i="14" s="1"/>
  <c r="G356" i="14"/>
  <c r="Z355" i="14"/>
  <c r="K355" i="14"/>
  <c r="J355" i="14" s="1"/>
  <c r="G355" i="14"/>
  <c r="AB354" i="14"/>
  <c r="AA354" i="14"/>
  <c r="T354" i="14"/>
  <c r="R354" i="14"/>
  <c r="O354" i="14"/>
  <c r="N354" i="14"/>
  <c r="M354" i="14"/>
  <c r="L354" i="14"/>
  <c r="I354" i="14"/>
  <c r="H354" i="14"/>
  <c r="F354" i="14"/>
  <c r="E354" i="14"/>
  <c r="D354" i="14"/>
  <c r="Z353" i="14"/>
  <c r="J353" i="14"/>
  <c r="G353" i="14"/>
  <c r="E353" i="14"/>
  <c r="Z352" i="14"/>
  <c r="J352" i="14"/>
  <c r="G352" i="14"/>
  <c r="Z351" i="14"/>
  <c r="J351" i="14"/>
  <c r="G351" i="14"/>
  <c r="AB350" i="14"/>
  <c r="AA350" i="14"/>
  <c r="Z350" i="14" s="1"/>
  <c r="T350" i="14"/>
  <c r="K350" i="14"/>
  <c r="I350" i="14"/>
  <c r="H350" i="14"/>
  <c r="F350" i="14"/>
  <c r="E350" i="14"/>
  <c r="D350" i="14"/>
  <c r="Z349" i="14"/>
  <c r="Z348" i="14"/>
  <c r="G348" i="14"/>
  <c r="Z347" i="14"/>
  <c r="J347" i="14"/>
  <c r="G347" i="14"/>
  <c r="Z346" i="14"/>
  <c r="J346" i="14"/>
  <c r="G346" i="14"/>
  <c r="Z345" i="14"/>
  <c r="J345" i="14"/>
  <c r="G345" i="14"/>
  <c r="Z344" i="14"/>
  <c r="T344" i="14"/>
  <c r="K344" i="14"/>
  <c r="I344" i="14"/>
  <c r="H344" i="14"/>
  <c r="F344" i="14"/>
  <c r="E344" i="14"/>
  <c r="D344" i="14"/>
  <c r="Z343" i="14"/>
  <c r="J343" i="14"/>
  <c r="G343" i="14"/>
  <c r="Z342" i="14"/>
  <c r="J342" i="14"/>
  <c r="G342" i="14"/>
  <c r="Z341" i="14"/>
  <c r="J341" i="14"/>
  <c r="G341" i="14"/>
  <c r="Z340" i="14"/>
  <c r="J340" i="14"/>
  <c r="G340" i="14"/>
  <c r="Z339" i="14"/>
  <c r="J339" i="14"/>
  <c r="G339" i="14"/>
  <c r="Z338" i="14"/>
  <c r="I338" i="14"/>
  <c r="H338" i="14"/>
  <c r="F338" i="14"/>
  <c r="E338" i="14"/>
  <c r="D338" i="14"/>
  <c r="Z337" i="14"/>
  <c r="J337" i="14"/>
  <c r="G337" i="14"/>
  <c r="Z336" i="14"/>
  <c r="K336" i="14"/>
  <c r="J336" i="14" s="1"/>
  <c r="G336" i="14"/>
  <c r="Z335" i="14"/>
  <c r="K335" i="14"/>
  <c r="J335" i="14" s="1"/>
  <c r="G335" i="14"/>
  <c r="Z334" i="14"/>
  <c r="K334" i="14"/>
  <c r="J334" i="14" s="1"/>
  <c r="G334" i="14"/>
  <c r="Z333" i="14"/>
  <c r="K333" i="14"/>
  <c r="J333" i="14" s="1"/>
  <c r="G333" i="14"/>
  <c r="Z332" i="14"/>
  <c r="K332" i="14"/>
  <c r="J332" i="14" s="1"/>
  <c r="G332" i="14"/>
  <c r="Z331" i="14"/>
  <c r="K331" i="14"/>
  <c r="J331" i="14" s="1"/>
  <c r="G331" i="14"/>
  <c r="Z330" i="14"/>
  <c r="K330" i="14"/>
  <c r="J330" i="14" s="1"/>
  <c r="G330" i="14"/>
  <c r="Z329" i="14"/>
  <c r="K329" i="14"/>
  <c r="J329" i="14" s="1"/>
  <c r="G329" i="14"/>
  <c r="Z328" i="14"/>
  <c r="K328" i="14"/>
  <c r="J328" i="14" s="1"/>
  <c r="G328" i="14"/>
  <c r="Z327" i="14"/>
  <c r="K327" i="14"/>
  <c r="J327" i="14" s="1"/>
  <c r="G327" i="14"/>
  <c r="Z326" i="14"/>
  <c r="K326" i="14"/>
  <c r="J326" i="14" s="1"/>
  <c r="G326" i="14"/>
  <c r="AB325" i="14"/>
  <c r="AA325" i="14"/>
  <c r="AA324" i="14" s="1"/>
  <c r="T325" i="14"/>
  <c r="S325" i="14"/>
  <c r="S324" i="14" s="1"/>
  <c r="R325" i="14"/>
  <c r="O325" i="14"/>
  <c r="O324" i="14" s="1"/>
  <c r="N325" i="14"/>
  <c r="M325" i="14"/>
  <c r="M324" i="14" s="1"/>
  <c r="L325" i="14"/>
  <c r="I325" i="14"/>
  <c r="H325" i="14"/>
  <c r="F325" i="14"/>
  <c r="E325" i="14"/>
  <c r="D325" i="14"/>
  <c r="Z323" i="14"/>
  <c r="K323" i="14"/>
  <c r="J323" i="14" s="1"/>
  <c r="G323" i="14"/>
  <c r="Z322" i="14"/>
  <c r="J322" i="14"/>
  <c r="G322" i="14"/>
  <c r="Z321" i="14"/>
  <c r="J321" i="14"/>
  <c r="G321" i="14"/>
  <c r="Z320" i="14"/>
  <c r="J320" i="14"/>
  <c r="G320" i="14"/>
  <c r="Z319" i="14"/>
  <c r="J319" i="14"/>
  <c r="G319" i="14"/>
  <c r="Z318" i="14"/>
  <c r="J318" i="14"/>
  <c r="G318" i="14"/>
  <c r="Z317" i="14"/>
  <c r="J317" i="14"/>
  <c r="G317" i="14"/>
  <c r="Z316" i="14"/>
  <c r="J316" i="14"/>
  <c r="G316" i="14"/>
  <c r="Z315" i="14"/>
  <c r="J315" i="14"/>
  <c r="G315" i="14"/>
  <c r="Z314" i="14"/>
  <c r="J314" i="14"/>
  <c r="G314" i="14"/>
  <c r="Z313" i="14"/>
  <c r="K313" i="14"/>
  <c r="H313" i="14"/>
  <c r="G313" i="14" s="1"/>
  <c r="F313" i="14"/>
  <c r="E313" i="14"/>
  <c r="Z312" i="14"/>
  <c r="Z311" i="14"/>
  <c r="T311" i="14"/>
  <c r="J311" i="14" s="1"/>
  <c r="G311" i="14"/>
  <c r="Z310" i="14"/>
  <c r="J310" i="14"/>
  <c r="G310" i="14"/>
  <c r="Z309" i="14"/>
  <c r="J309" i="14"/>
  <c r="G309" i="14"/>
  <c r="Z308" i="14"/>
  <c r="J308" i="14"/>
  <c r="G308" i="14"/>
  <c r="Z307" i="14"/>
  <c r="J307" i="14"/>
  <c r="G307" i="14"/>
  <c r="Z306" i="14"/>
  <c r="J306" i="14"/>
  <c r="G306" i="14"/>
  <c r="Z305" i="14"/>
  <c r="J305" i="14"/>
  <c r="G305" i="14"/>
  <c r="Z304" i="14"/>
  <c r="J304" i="14"/>
  <c r="G304" i="14"/>
  <c r="Z303" i="14"/>
  <c r="J303" i="14"/>
  <c r="G303" i="14"/>
  <c r="Z302" i="14"/>
  <c r="J302" i="14"/>
  <c r="G302" i="14"/>
  <c r="Z301" i="14"/>
  <c r="J301" i="14"/>
  <c r="G301" i="14"/>
  <c r="Z300" i="14"/>
  <c r="J300" i="14"/>
  <c r="G300" i="14"/>
  <c r="Z299" i="14"/>
  <c r="J299" i="14"/>
  <c r="G299" i="14"/>
  <c r="Z298" i="14"/>
  <c r="J298" i="14"/>
  <c r="G298" i="14"/>
  <c r="Z297" i="14"/>
  <c r="J297" i="14"/>
  <c r="G297" i="14"/>
  <c r="Z296" i="14"/>
  <c r="J296" i="14"/>
  <c r="G296" i="14"/>
  <c r="Z295" i="14"/>
  <c r="J295" i="14"/>
  <c r="G295" i="14"/>
  <c r="Z294" i="14"/>
  <c r="J294" i="14"/>
  <c r="G294" i="14"/>
  <c r="Z293" i="14"/>
  <c r="J293" i="14"/>
  <c r="G293" i="14"/>
  <c r="Z292" i="14"/>
  <c r="J292" i="14"/>
  <c r="G292" i="14"/>
  <c r="Z291" i="14"/>
  <c r="J291" i="14"/>
  <c r="G291" i="14"/>
  <c r="Z290" i="14"/>
  <c r="J290" i="14"/>
  <c r="G290" i="14"/>
  <c r="Z289" i="14"/>
  <c r="T289" i="14"/>
  <c r="I289" i="14"/>
  <c r="G289" i="14" s="1"/>
  <c r="F289" i="14"/>
  <c r="F285" i="14" s="1"/>
  <c r="E289" i="14"/>
  <c r="E285" i="14" s="1"/>
  <c r="D289" i="14"/>
  <c r="D285" i="14" s="1"/>
  <c r="Z288" i="14"/>
  <c r="J288" i="14"/>
  <c r="G288" i="14"/>
  <c r="Z287" i="14"/>
  <c r="J287" i="14"/>
  <c r="G287" i="14"/>
  <c r="Z286" i="14"/>
  <c r="J286" i="14"/>
  <c r="G286" i="14"/>
  <c r="AB285" i="14"/>
  <c r="AA285" i="14"/>
  <c r="S285" i="14"/>
  <c r="R285" i="14"/>
  <c r="Q285" i="14"/>
  <c r="P285" i="14"/>
  <c r="O285" i="14"/>
  <c r="N285" i="14"/>
  <c r="M285" i="14"/>
  <c r="L285" i="14"/>
  <c r="K285" i="14"/>
  <c r="H285" i="14"/>
  <c r="Z283" i="14"/>
  <c r="T283" i="14"/>
  <c r="G283" i="14"/>
  <c r="Z282" i="14"/>
  <c r="T282" i="14"/>
  <c r="J282" i="14" s="1"/>
  <c r="G282" i="14"/>
  <c r="Z281" i="14"/>
  <c r="T281" i="14"/>
  <c r="J281" i="14" s="1"/>
  <c r="G281" i="14"/>
  <c r="Z280" i="14"/>
  <c r="T280" i="14"/>
  <c r="J280" i="14" s="1"/>
  <c r="G280" i="14"/>
  <c r="AB279" i="14"/>
  <c r="AA279" i="14"/>
  <c r="T279" i="14"/>
  <c r="R279" i="14"/>
  <c r="O279" i="14"/>
  <c r="N279" i="14"/>
  <c r="M279" i="14"/>
  <c r="L279" i="14"/>
  <c r="K279" i="14"/>
  <c r="J279" i="14" s="1"/>
  <c r="I279" i="14"/>
  <c r="H279" i="14"/>
  <c r="F279" i="14"/>
  <c r="E279" i="14"/>
  <c r="D279" i="14"/>
  <c r="Z278" i="14"/>
  <c r="T278" i="14"/>
  <c r="J278" i="14" s="1"/>
  <c r="G278" i="14"/>
  <c r="Z277" i="14"/>
  <c r="T277" i="14"/>
  <c r="J277" i="14" s="1"/>
  <c r="G277" i="14"/>
  <c r="Z276" i="14"/>
  <c r="T276" i="14"/>
  <c r="K276" i="14"/>
  <c r="G276" i="14"/>
  <c r="AB275" i="14"/>
  <c r="AA275" i="14"/>
  <c r="T275" i="14"/>
  <c r="R275" i="14"/>
  <c r="O275" i="14"/>
  <c r="N275" i="14"/>
  <c r="M275" i="14"/>
  <c r="L275" i="14"/>
  <c r="K275" i="14"/>
  <c r="J275" i="14" s="1"/>
  <c r="I275" i="14"/>
  <c r="H275" i="14"/>
  <c r="F275" i="14"/>
  <c r="E275" i="14"/>
  <c r="D275" i="14"/>
  <c r="Z274" i="14"/>
  <c r="T274" i="14"/>
  <c r="K274" i="14"/>
  <c r="G274" i="14"/>
  <c r="Z273" i="14"/>
  <c r="T273" i="14"/>
  <c r="K273" i="14"/>
  <c r="G273" i="14"/>
  <c r="Z272" i="14"/>
  <c r="T272" i="14"/>
  <c r="J272" i="14" s="1"/>
  <c r="G272" i="14"/>
  <c r="Z271" i="14"/>
  <c r="T271" i="14"/>
  <c r="K271" i="14"/>
  <c r="G271" i="14"/>
  <c r="Z270" i="14"/>
  <c r="T270" i="14"/>
  <c r="K270" i="14"/>
  <c r="G270" i="14"/>
  <c r="Z269" i="14"/>
  <c r="T269" i="14"/>
  <c r="K269" i="14"/>
  <c r="G269" i="14"/>
  <c r="Z268" i="14"/>
  <c r="T268" i="14"/>
  <c r="K268" i="14"/>
  <c r="G268" i="14"/>
  <c r="Z267" i="14"/>
  <c r="T267" i="14"/>
  <c r="K267" i="14"/>
  <c r="G267" i="14"/>
  <c r="AB266" i="14"/>
  <c r="AA266" i="14"/>
  <c r="W266" i="14"/>
  <c r="R266" i="14"/>
  <c r="O266" i="14"/>
  <c r="N266" i="14"/>
  <c r="M266" i="14"/>
  <c r="L266" i="14"/>
  <c r="I266" i="14"/>
  <c r="H266" i="14"/>
  <c r="F266" i="14"/>
  <c r="E266" i="14"/>
  <c r="D266" i="14"/>
  <c r="Z265" i="14"/>
  <c r="Z264" i="14"/>
  <c r="T264" i="14"/>
  <c r="J264" i="14" s="1"/>
  <c r="G264" i="14"/>
  <c r="Z263" i="14"/>
  <c r="J263" i="14"/>
  <c r="G263" i="14"/>
  <c r="Z262" i="14"/>
  <c r="T262" i="14"/>
  <c r="J262" i="14" s="1"/>
  <c r="J261" i="14" s="1"/>
  <c r="G262" i="14"/>
  <c r="G261" i="14" s="1"/>
  <c r="Z261" i="14"/>
  <c r="T261" i="14"/>
  <c r="K261" i="14"/>
  <c r="I261" i="14"/>
  <c r="H261" i="14"/>
  <c r="F261" i="14"/>
  <c r="E261" i="14"/>
  <c r="Z260" i="14"/>
  <c r="T260" i="14"/>
  <c r="J260" i="14" s="1"/>
  <c r="G260" i="14"/>
  <c r="Z259" i="14"/>
  <c r="T259" i="14"/>
  <c r="J259" i="14" s="1"/>
  <c r="G259" i="14"/>
  <c r="Z258" i="14"/>
  <c r="T258" i="14"/>
  <c r="J258" i="14" s="1"/>
  <c r="G258" i="14"/>
  <c r="Z257" i="14"/>
  <c r="T257" i="14"/>
  <c r="J257" i="14" s="1"/>
  <c r="G257" i="14"/>
  <c r="Z256" i="14"/>
  <c r="T256" i="14"/>
  <c r="J256" i="14" s="1"/>
  <c r="G256" i="14"/>
  <c r="Z255" i="14"/>
  <c r="T255" i="14"/>
  <c r="J255" i="14" s="1"/>
  <c r="G255" i="14"/>
  <c r="Z254" i="14"/>
  <c r="T254" i="14"/>
  <c r="J254" i="14" s="1"/>
  <c r="G254" i="14"/>
  <c r="Z253" i="14"/>
  <c r="T253" i="14"/>
  <c r="J253" i="14" s="1"/>
  <c r="G253" i="14"/>
  <c r="Z252" i="14"/>
  <c r="T252" i="14"/>
  <c r="K252" i="14"/>
  <c r="I252" i="14"/>
  <c r="H252" i="14"/>
  <c r="F252" i="14"/>
  <c r="E252" i="14"/>
  <c r="Z251" i="14"/>
  <c r="Z250" i="14"/>
  <c r="T250" i="14"/>
  <c r="J250" i="14" s="1"/>
  <c r="G250" i="14"/>
  <c r="Z249" i="14"/>
  <c r="T249" i="14"/>
  <c r="J249" i="14" s="1"/>
  <c r="G249" i="14"/>
  <c r="Z248" i="14"/>
  <c r="T248" i="14"/>
  <c r="J248" i="14" s="1"/>
  <c r="G248" i="14"/>
  <c r="Z247" i="14"/>
  <c r="T247" i="14"/>
  <c r="J247" i="14" s="1"/>
  <c r="G247" i="14"/>
  <c r="Z246" i="14"/>
  <c r="T246" i="14"/>
  <c r="J246" i="14" s="1"/>
  <c r="G246" i="14"/>
  <c r="Z245" i="14"/>
  <c r="T245" i="14"/>
  <c r="J245" i="14" s="1"/>
  <c r="G245" i="14"/>
  <c r="Z244" i="14"/>
  <c r="T244" i="14"/>
  <c r="J244" i="14" s="1"/>
  <c r="G244" i="14"/>
  <c r="Z243" i="14"/>
  <c r="T243" i="14"/>
  <c r="G243" i="14"/>
  <c r="Z242" i="14"/>
  <c r="K242" i="14"/>
  <c r="I242" i="14"/>
  <c r="H242" i="14"/>
  <c r="F242" i="14"/>
  <c r="E242" i="14"/>
  <c r="D242" i="14"/>
  <c r="Z241" i="14"/>
  <c r="T241" i="14"/>
  <c r="J241" i="14" s="1"/>
  <c r="G241" i="14"/>
  <c r="Z240" i="14"/>
  <c r="T240" i="14"/>
  <c r="J240" i="14" s="1"/>
  <c r="G240" i="14"/>
  <c r="Z239" i="14"/>
  <c r="T239" i="14"/>
  <c r="J239" i="14" s="1"/>
  <c r="G239" i="14"/>
  <c r="AA238" i="14"/>
  <c r="Z238" i="14" s="1"/>
  <c r="T238" i="14"/>
  <c r="K238" i="14"/>
  <c r="E238" i="14"/>
  <c r="Z237" i="14"/>
  <c r="T237" i="14"/>
  <c r="J237" i="14" s="1"/>
  <c r="G237" i="14"/>
  <c r="Z236" i="14"/>
  <c r="T236" i="14"/>
  <c r="J236" i="14" s="1"/>
  <c r="G236" i="14"/>
  <c r="Z235" i="14"/>
  <c r="T235" i="14"/>
  <c r="J235" i="14" s="1"/>
  <c r="G235" i="14"/>
  <c r="AB234" i="14"/>
  <c r="AA234" i="14"/>
  <c r="T234" i="14"/>
  <c r="K234" i="14"/>
  <c r="I234" i="14"/>
  <c r="H234" i="14"/>
  <c r="F234" i="14"/>
  <c r="E234" i="14"/>
  <c r="D234" i="14"/>
  <c r="Z233" i="14"/>
  <c r="J233" i="14"/>
  <c r="G233" i="14"/>
  <c r="Z232" i="14"/>
  <c r="T232" i="14"/>
  <c r="J232" i="14" s="1"/>
  <c r="G232" i="14"/>
  <c r="Z231" i="14"/>
  <c r="T231" i="14"/>
  <c r="G231" i="14"/>
  <c r="Z230" i="14"/>
  <c r="T230" i="14"/>
  <c r="J230" i="14" s="1"/>
  <c r="G230" i="14"/>
  <c r="Z229" i="14"/>
  <c r="T229" i="14"/>
  <c r="G229" i="14"/>
  <c r="AB228" i="14"/>
  <c r="Z228" i="14" s="1"/>
  <c r="X228" i="14"/>
  <c r="W228" i="14"/>
  <c r="V228" i="14"/>
  <c r="U228" i="14"/>
  <c r="K228" i="14"/>
  <c r="I228" i="14"/>
  <c r="H228" i="14"/>
  <c r="F228" i="14"/>
  <c r="E228" i="14"/>
  <c r="D228" i="14"/>
  <c r="Z227" i="14"/>
  <c r="T227" i="14"/>
  <c r="J227" i="14" s="1"/>
  <c r="G227" i="14"/>
  <c r="Z226" i="14"/>
  <c r="T226" i="14"/>
  <c r="J226" i="14" s="1"/>
  <c r="G226" i="14"/>
  <c r="Z225" i="14"/>
  <c r="T225" i="14"/>
  <c r="J225" i="14" s="1"/>
  <c r="G225" i="14"/>
  <c r="Z224" i="14"/>
  <c r="T224" i="14"/>
  <c r="J224" i="14" s="1"/>
  <c r="G224" i="14"/>
  <c r="Z223" i="14"/>
  <c r="T223" i="14"/>
  <c r="J223" i="14" s="1"/>
  <c r="G223" i="14"/>
  <c r="Z222" i="14"/>
  <c r="T222" i="14"/>
  <c r="J222" i="14" s="1"/>
  <c r="G222" i="14"/>
  <c r="Z221" i="14"/>
  <c r="T221" i="14"/>
  <c r="J221" i="14" s="1"/>
  <c r="G221" i="14"/>
  <c r="Z220" i="14"/>
  <c r="T220" i="14"/>
  <c r="J220" i="14" s="1"/>
  <c r="G220" i="14"/>
  <c r="Z219" i="14"/>
  <c r="T219" i="14"/>
  <c r="J219" i="14" s="1"/>
  <c r="G219" i="14"/>
  <c r="AB218" i="14"/>
  <c r="AA218" i="14"/>
  <c r="AA217" i="14" s="1"/>
  <c r="Y218" i="14"/>
  <c r="X218" i="14"/>
  <c r="X217" i="14" s="1"/>
  <c r="W218" i="14"/>
  <c r="V218" i="14"/>
  <c r="U218" i="14"/>
  <c r="T218" i="14"/>
  <c r="S218" i="14"/>
  <c r="R218" i="14"/>
  <c r="R217" i="14" s="1"/>
  <c r="Q218" i="14"/>
  <c r="P218" i="14"/>
  <c r="P217" i="14" s="1"/>
  <c r="O218" i="14"/>
  <c r="N218" i="14"/>
  <c r="N217" i="14" s="1"/>
  <c r="M218" i="14"/>
  <c r="L218" i="14"/>
  <c r="L217" i="14" s="1"/>
  <c r="K218" i="14"/>
  <c r="I218" i="14"/>
  <c r="I217" i="14" s="1"/>
  <c r="H218" i="14"/>
  <c r="G218" i="14"/>
  <c r="F218" i="14"/>
  <c r="E218" i="14"/>
  <c r="E217" i="14" s="1"/>
  <c r="D218" i="14"/>
  <c r="AB217" i="14"/>
  <c r="Y217" i="14"/>
  <c r="V217" i="14"/>
  <c r="U217" i="14"/>
  <c r="S217" i="14"/>
  <c r="Q217" i="14"/>
  <c r="O217" i="14"/>
  <c r="Z215" i="14"/>
  <c r="T215" i="14"/>
  <c r="J215" i="14" s="1"/>
  <c r="Z214" i="14"/>
  <c r="T214" i="14"/>
  <c r="K214" i="14"/>
  <c r="Z213" i="14"/>
  <c r="T213" i="14"/>
  <c r="K213" i="14"/>
  <c r="Z212" i="14"/>
  <c r="T212" i="14"/>
  <c r="K212" i="14"/>
  <c r="Z211" i="14"/>
  <c r="T211" i="14"/>
  <c r="K211" i="14"/>
  <c r="Z210" i="14"/>
  <c r="T210" i="14"/>
  <c r="K210" i="14"/>
  <c r="Z209" i="14"/>
  <c r="T209" i="14"/>
  <c r="K209" i="14"/>
  <c r="Z208" i="14"/>
  <c r="T208" i="14"/>
  <c r="K208" i="14"/>
  <c r="Z207" i="14"/>
  <c r="T207" i="14"/>
  <c r="K207" i="14"/>
  <c r="Z206" i="14"/>
  <c r="T206" i="14"/>
  <c r="K206" i="14"/>
  <c r="Z205" i="14"/>
  <c r="T205" i="14"/>
  <c r="K205" i="14"/>
  <c r="Z204" i="14"/>
  <c r="T204" i="14"/>
  <c r="K204" i="14"/>
  <c r="Z203" i="14"/>
  <c r="T203" i="14"/>
  <c r="K203" i="14"/>
  <c r="AB202" i="14"/>
  <c r="AA202" i="14"/>
  <c r="W202" i="14"/>
  <c r="V202" i="14"/>
  <c r="R202" i="14"/>
  <c r="O202" i="14"/>
  <c r="N202" i="14"/>
  <c r="M202" i="14"/>
  <c r="L202" i="14"/>
  <c r="I202" i="14"/>
  <c r="H202" i="14"/>
  <c r="G202" i="14"/>
  <c r="F202" i="14"/>
  <c r="E202" i="14"/>
  <c r="D202" i="14"/>
  <c r="Z201" i="14"/>
  <c r="J201" i="14"/>
  <c r="G201" i="14"/>
  <c r="Z200" i="14"/>
  <c r="J200" i="14"/>
  <c r="G200" i="14"/>
  <c r="Z199" i="14"/>
  <c r="T199" i="14"/>
  <c r="J199" i="14" s="1"/>
  <c r="G199" i="14"/>
  <c r="Z198" i="14"/>
  <c r="Z197" i="14"/>
  <c r="T197" i="14"/>
  <c r="J197" i="14" s="1"/>
  <c r="G197" i="14"/>
  <c r="Z196" i="14"/>
  <c r="T196" i="14"/>
  <c r="J196" i="14" s="1"/>
  <c r="G196" i="14"/>
  <c r="Z195" i="14"/>
  <c r="T195" i="14"/>
  <c r="J195" i="14" s="1"/>
  <c r="G195" i="14"/>
  <c r="Z194" i="14"/>
  <c r="T194" i="14"/>
  <c r="J194" i="14" s="1"/>
  <c r="G194" i="14"/>
  <c r="Z193" i="14"/>
  <c r="T193" i="14"/>
  <c r="J193" i="14" s="1"/>
  <c r="G193" i="14"/>
  <c r="Z192" i="14"/>
  <c r="T192" i="14"/>
  <c r="J192" i="14" s="1"/>
  <c r="G192" i="14"/>
  <c r="Z191" i="14"/>
  <c r="T191" i="14"/>
  <c r="J191" i="14" s="1"/>
  <c r="G191" i="14"/>
  <c r="Z190" i="14"/>
  <c r="T190" i="14"/>
  <c r="J190" i="14" s="1"/>
  <c r="G190" i="14"/>
  <c r="Z189" i="14"/>
  <c r="T189" i="14"/>
  <c r="J189" i="14" s="1"/>
  <c r="G189" i="14"/>
  <c r="Z188" i="14"/>
  <c r="K188" i="14"/>
  <c r="I188" i="14"/>
  <c r="H188" i="14"/>
  <c r="F188" i="14"/>
  <c r="E188" i="14"/>
  <c r="D188" i="14"/>
  <c r="Z187" i="14"/>
  <c r="T187" i="14"/>
  <c r="J187" i="14" s="1"/>
  <c r="G187" i="14"/>
  <c r="Z186" i="14"/>
  <c r="T186" i="14"/>
  <c r="J186" i="14" s="1"/>
  <c r="G186" i="14"/>
  <c r="Z185" i="14"/>
  <c r="T185" i="14"/>
  <c r="J185" i="14" s="1"/>
  <c r="G185" i="14"/>
  <c r="Z184" i="14"/>
  <c r="T184" i="14"/>
  <c r="J184" i="14" s="1"/>
  <c r="G184" i="14"/>
  <c r="Z183" i="14"/>
  <c r="T183" i="14"/>
  <c r="J183" i="14" s="1"/>
  <c r="G183" i="14"/>
  <c r="Z182" i="14"/>
  <c r="T182" i="14"/>
  <c r="J182" i="14" s="1"/>
  <c r="G182" i="14"/>
  <c r="Z181" i="14"/>
  <c r="T181" i="14"/>
  <c r="J181" i="14" s="1"/>
  <c r="G181" i="14"/>
  <c r="Z180" i="14"/>
  <c r="T180" i="14"/>
  <c r="J180" i="14" s="1"/>
  <c r="G180" i="14"/>
  <c r="Z179" i="14"/>
  <c r="T179" i="14"/>
  <c r="J179" i="14" s="1"/>
  <c r="G179" i="14"/>
  <c r="Z178" i="14"/>
  <c r="T178" i="14"/>
  <c r="J178" i="14" s="1"/>
  <c r="G178" i="14"/>
  <c r="Z177" i="14"/>
  <c r="T177" i="14"/>
  <c r="J177" i="14" s="1"/>
  <c r="G177" i="14"/>
  <c r="Z176" i="14"/>
  <c r="T176" i="14"/>
  <c r="J176" i="14" s="1"/>
  <c r="G176" i="14"/>
  <c r="Z175" i="14"/>
  <c r="T175" i="14"/>
  <c r="J175" i="14" s="1"/>
  <c r="G175" i="14"/>
  <c r="Z174" i="14"/>
  <c r="T174" i="14"/>
  <c r="J174" i="14" s="1"/>
  <c r="G174" i="14"/>
  <c r="Z173" i="14"/>
  <c r="T173" i="14"/>
  <c r="J173" i="14" s="1"/>
  <c r="G173" i="14"/>
  <c r="AB172" i="14"/>
  <c r="AB171" i="14" s="1"/>
  <c r="AA172" i="14"/>
  <c r="Y172" i="14"/>
  <c r="X172" i="14"/>
  <c r="W172" i="14"/>
  <c r="V172" i="14"/>
  <c r="U172" i="14"/>
  <c r="U171" i="14" s="1"/>
  <c r="U170" i="14" s="1"/>
  <c r="U499" i="14" s="1"/>
  <c r="S172" i="14"/>
  <c r="R172" i="14"/>
  <c r="R171" i="14" s="1"/>
  <c r="Q172" i="14"/>
  <c r="Q171" i="14" s="1"/>
  <c r="P172" i="14"/>
  <c r="P171" i="14" s="1"/>
  <c r="O172" i="14"/>
  <c r="N172" i="14"/>
  <c r="N171" i="14" s="1"/>
  <c r="M172" i="14"/>
  <c r="M171" i="14" s="1"/>
  <c r="L172" i="14"/>
  <c r="L171" i="14" s="1"/>
  <c r="K172" i="14"/>
  <c r="I172" i="14"/>
  <c r="I171" i="14" s="1"/>
  <c r="H172" i="14"/>
  <c r="F172" i="14"/>
  <c r="F171" i="14" s="1"/>
  <c r="E172" i="14"/>
  <c r="E171" i="14" s="1"/>
  <c r="D172" i="14"/>
  <c r="D171" i="14" s="1"/>
  <c r="AA171" i="14"/>
  <c r="Y171" i="14"/>
  <c r="Y170" i="14" s="1"/>
  <c r="Y499" i="14" s="1"/>
  <c r="X171" i="14"/>
  <c r="W171" i="14"/>
  <c r="V171" i="14"/>
  <c r="S171" i="14"/>
  <c r="O171" i="14"/>
  <c r="H171" i="14"/>
  <c r="Z169" i="14"/>
  <c r="Z168" i="14"/>
  <c r="D168" i="14"/>
  <c r="D167" i="14" s="1"/>
  <c r="AB167" i="14"/>
  <c r="AA167" i="14"/>
  <c r="T167" i="14"/>
  <c r="S167" i="14"/>
  <c r="R167" i="14"/>
  <c r="P167" i="14"/>
  <c r="N167" i="14"/>
  <c r="M167" i="14"/>
  <c r="L167" i="14"/>
  <c r="K167" i="14"/>
  <c r="J167" i="14"/>
  <c r="I167" i="14"/>
  <c r="H167" i="14"/>
  <c r="G167" i="14"/>
  <c r="F167" i="14"/>
  <c r="E167" i="14"/>
  <c r="Z166" i="14"/>
  <c r="J166" i="14"/>
  <c r="G166" i="14"/>
  <c r="Z165" i="14"/>
  <c r="Z164" i="14"/>
  <c r="Z163" i="14"/>
  <c r="J163" i="14"/>
  <c r="G163" i="14"/>
  <c r="Z162" i="14"/>
  <c r="J162" i="14"/>
  <c r="G162" i="14"/>
  <c r="Z161" i="14"/>
  <c r="J161" i="14"/>
  <c r="G161" i="14"/>
  <c r="Z160" i="14"/>
  <c r="J160" i="14"/>
  <c r="G160" i="14"/>
  <c r="Z159" i="14"/>
  <c r="J159" i="14"/>
  <c r="G159" i="14"/>
  <c r="AB158" i="14"/>
  <c r="AA158" i="14"/>
  <c r="T158" i="14"/>
  <c r="K158" i="14"/>
  <c r="I158" i="14"/>
  <c r="H158" i="14"/>
  <c r="F158" i="14"/>
  <c r="E158" i="14"/>
  <c r="D158" i="14"/>
  <c r="Z157" i="14"/>
  <c r="J157" i="14"/>
  <c r="G157" i="14"/>
  <c r="Z156" i="14"/>
  <c r="J156" i="14"/>
  <c r="G156" i="14"/>
  <c r="Z155" i="14"/>
  <c r="J155" i="14"/>
  <c r="G155" i="14"/>
  <c r="Z154" i="14"/>
  <c r="J154" i="14"/>
  <c r="G154" i="14"/>
  <c r="Z153" i="14"/>
  <c r="J153" i="14"/>
  <c r="G153" i="14"/>
  <c r="Z152" i="14"/>
  <c r="J152" i="14"/>
  <c r="G152" i="14"/>
  <c r="Z151" i="14"/>
  <c r="J151" i="14"/>
  <c r="G151" i="14"/>
  <c r="Z150" i="14"/>
  <c r="Z149" i="14"/>
  <c r="J149" i="14"/>
  <c r="G149" i="14"/>
  <c r="Z148" i="14"/>
  <c r="J148" i="14"/>
  <c r="G148" i="14"/>
  <c r="G146" i="14" s="1"/>
  <c r="Z147" i="14"/>
  <c r="J147" i="14"/>
  <c r="AB146" i="14"/>
  <c r="AA146" i="14"/>
  <c r="T146" i="14"/>
  <c r="S146" i="14"/>
  <c r="R146" i="14"/>
  <c r="P146" i="14"/>
  <c r="N146" i="14"/>
  <c r="M146" i="14"/>
  <c r="L146" i="14"/>
  <c r="K146" i="14"/>
  <c r="I146" i="14"/>
  <c r="H146" i="14"/>
  <c r="F146" i="14"/>
  <c r="E146" i="14"/>
  <c r="D146" i="14"/>
  <c r="Z145" i="14"/>
  <c r="J145" i="14"/>
  <c r="J143" i="14" s="1"/>
  <c r="Z144" i="14"/>
  <c r="AB143" i="14"/>
  <c r="AA143" i="14"/>
  <c r="T143" i="14"/>
  <c r="S143" i="14"/>
  <c r="R143" i="14"/>
  <c r="Q143" i="14"/>
  <c r="P143" i="14"/>
  <c r="O143" i="14"/>
  <c r="N143" i="14"/>
  <c r="M143" i="14"/>
  <c r="L143" i="14"/>
  <c r="K143" i="14"/>
  <c r="I143" i="14"/>
  <c r="H143" i="14"/>
  <c r="G143" i="14"/>
  <c r="F143" i="14"/>
  <c r="E143" i="14"/>
  <c r="D143" i="14"/>
  <c r="Z142" i="14"/>
  <c r="J142" i="14"/>
  <c r="G142" i="14"/>
  <c r="Z141" i="14"/>
  <c r="Z140" i="14"/>
  <c r="J140" i="14"/>
  <c r="G140" i="14"/>
  <c r="Z139" i="14"/>
  <c r="K139" i="14"/>
  <c r="J139" i="14"/>
  <c r="I139" i="14"/>
  <c r="H139" i="14"/>
  <c r="G139" i="14"/>
  <c r="F139" i="14"/>
  <c r="E139" i="14"/>
  <c r="D139" i="14"/>
  <c r="Z138" i="14"/>
  <c r="J138" i="14"/>
  <c r="G138" i="14"/>
  <c r="Z137" i="14"/>
  <c r="J137" i="14"/>
  <c r="G137" i="14"/>
  <c r="Z136" i="14"/>
  <c r="Z135" i="14"/>
  <c r="Z134" i="14"/>
  <c r="Z133" i="14"/>
  <c r="Z132" i="14"/>
  <c r="J132" i="14"/>
  <c r="G132" i="14"/>
  <c r="Z131" i="14"/>
  <c r="J131" i="14"/>
  <c r="G131" i="14"/>
  <c r="Z130" i="14"/>
  <c r="J130" i="14"/>
  <c r="G130" i="14"/>
  <c r="Z129" i="14"/>
  <c r="J129" i="14"/>
  <c r="G129" i="14"/>
  <c r="AB128" i="14"/>
  <c r="AA128" i="14"/>
  <c r="T128" i="14"/>
  <c r="S128" i="14"/>
  <c r="S126" i="14" s="1"/>
  <c r="S125" i="14" s="1"/>
  <c r="R128" i="14"/>
  <c r="P128" i="14"/>
  <c r="P126" i="14" s="1"/>
  <c r="P125" i="14" s="1"/>
  <c r="N128" i="14"/>
  <c r="M128" i="14"/>
  <c r="M126" i="14" s="1"/>
  <c r="M125" i="14" s="1"/>
  <c r="L128" i="14"/>
  <c r="K128" i="14"/>
  <c r="K126" i="14" s="1"/>
  <c r="K125" i="14" s="1"/>
  <c r="I128" i="14"/>
  <c r="H128" i="14"/>
  <c r="H126" i="14" s="1"/>
  <c r="H125" i="14" s="1"/>
  <c r="F128" i="14"/>
  <c r="D128" i="14"/>
  <c r="D126" i="14" s="1"/>
  <c r="D125" i="14" s="1"/>
  <c r="Z127" i="14"/>
  <c r="J127" i="14"/>
  <c r="G127" i="14"/>
  <c r="AB126" i="14"/>
  <c r="AB125" i="14" s="1"/>
  <c r="T126" i="14"/>
  <c r="T125" i="14"/>
  <c r="R126" i="14"/>
  <c r="R125" i="14" s="1"/>
  <c r="N126" i="14"/>
  <c r="N125" i="14" s="1"/>
  <c r="L126" i="14"/>
  <c r="L125" i="14" s="1"/>
  <c r="I126" i="14"/>
  <c r="I125" i="14" s="1"/>
  <c r="E126" i="14"/>
  <c r="Z124" i="14"/>
  <c r="J124" i="14"/>
  <c r="Z123" i="14"/>
  <c r="J123" i="14"/>
  <c r="Z122" i="14"/>
  <c r="J122" i="14"/>
  <c r="G122" i="14"/>
  <c r="Z121" i="14"/>
  <c r="J121" i="14"/>
  <c r="G121" i="14"/>
  <c r="Z120" i="14"/>
  <c r="J120" i="14"/>
  <c r="G120" i="14"/>
  <c r="Z119" i="14"/>
  <c r="J119" i="14"/>
  <c r="G119" i="14"/>
  <c r="Z118" i="14"/>
  <c r="J118" i="14"/>
  <c r="G118" i="14"/>
  <c r="G116" i="14" s="1"/>
  <c r="Z117" i="14"/>
  <c r="J117" i="14"/>
  <c r="G117" i="14"/>
  <c r="AB116" i="14"/>
  <c r="AA116" i="14"/>
  <c r="Y116" i="14"/>
  <c r="X116" i="14"/>
  <c r="W116" i="14"/>
  <c r="V116" i="14"/>
  <c r="U116" i="14"/>
  <c r="T116" i="14"/>
  <c r="K116" i="14"/>
  <c r="I116" i="14"/>
  <c r="H116" i="14"/>
  <c r="F116" i="14"/>
  <c r="E116" i="14"/>
  <c r="D116" i="14"/>
  <c r="Z115" i="14"/>
  <c r="J115" i="14"/>
  <c r="G115" i="14"/>
  <c r="Z114" i="14"/>
  <c r="J114" i="14"/>
  <c r="G114" i="14"/>
  <c r="Z113" i="14"/>
  <c r="J113" i="14"/>
  <c r="G113" i="14"/>
  <c r="Z112" i="14"/>
  <c r="J112" i="14"/>
  <c r="G112" i="14"/>
  <c r="Z111" i="14"/>
  <c r="K111" i="14"/>
  <c r="J111" i="14" s="1"/>
  <c r="G111" i="14"/>
  <c r="Z110" i="14"/>
  <c r="J110" i="14"/>
  <c r="G110" i="14"/>
  <c r="Z109" i="14"/>
  <c r="J109" i="14"/>
  <c r="G109" i="14"/>
  <c r="Z108" i="14"/>
  <c r="J108" i="14"/>
  <c r="G108" i="14"/>
  <c r="Z107" i="14"/>
  <c r="Z106" i="14"/>
  <c r="J106" i="14"/>
  <c r="G106" i="14"/>
  <c r="Z105" i="14"/>
  <c r="J105" i="14"/>
  <c r="G105" i="14"/>
  <c r="AB104" i="14"/>
  <c r="Z104" i="14" s="1"/>
  <c r="Y104" i="14"/>
  <c r="X104" i="14"/>
  <c r="W104" i="14"/>
  <c r="V104" i="14"/>
  <c r="U104" i="14"/>
  <c r="T104" i="14"/>
  <c r="S104" i="14"/>
  <c r="S102" i="14" s="1"/>
  <c r="R104" i="14"/>
  <c r="Q104" i="14"/>
  <c r="Q102" i="14" s="1"/>
  <c r="P104" i="14"/>
  <c r="N104" i="14"/>
  <c r="N102" i="14" s="1"/>
  <c r="M104" i="14"/>
  <c r="L104" i="14"/>
  <c r="L102" i="14" s="1"/>
  <c r="K104" i="14"/>
  <c r="J104" i="14"/>
  <c r="I104" i="14"/>
  <c r="G104" i="14" s="1"/>
  <c r="F104" i="14"/>
  <c r="E104" i="14"/>
  <c r="E102" i="14" s="1"/>
  <c r="D104" i="14"/>
  <c r="D102" i="14" s="1"/>
  <c r="Z103" i="14"/>
  <c r="J103" i="14"/>
  <c r="J102" i="14" s="1"/>
  <c r="G103" i="14"/>
  <c r="AA102" i="14"/>
  <c r="T102" i="14"/>
  <c r="R102" i="14"/>
  <c r="P102" i="14"/>
  <c r="M102" i="14"/>
  <c r="K102" i="14"/>
  <c r="I102" i="14"/>
  <c r="H102" i="14"/>
  <c r="F102" i="14"/>
  <c r="Z101" i="14"/>
  <c r="J101" i="14"/>
  <c r="J100" i="14" s="1"/>
  <c r="G101" i="14"/>
  <c r="AB100" i="14"/>
  <c r="AA100" i="14"/>
  <c r="Y100" i="14"/>
  <c r="X100" i="14"/>
  <c r="W100" i="14"/>
  <c r="V100" i="14"/>
  <c r="U100" i="14"/>
  <c r="T100" i="14"/>
  <c r="S100" i="14"/>
  <c r="R100" i="14"/>
  <c r="Q100" i="14"/>
  <c r="P100" i="14"/>
  <c r="N100" i="14"/>
  <c r="M100" i="14"/>
  <c r="L100" i="14"/>
  <c r="K100" i="14"/>
  <c r="I100" i="14"/>
  <c r="H100" i="14"/>
  <c r="G100" i="14"/>
  <c r="F100" i="14"/>
  <c r="E100" i="14"/>
  <c r="D100" i="14"/>
  <c r="Z99" i="14"/>
  <c r="J99" i="14"/>
  <c r="G99" i="14"/>
  <c r="G98" i="14" s="1"/>
  <c r="AB98" i="14"/>
  <c r="AA98" i="14"/>
  <c r="Y98" i="14"/>
  <c r="X98" i="14"/>
  <c r="W98" i="14"/>
  <c r="V98" i="14"/>
  <c r="U98" i="14"/>
  <c r="T98" i="14"/>
  <c r="S98" i="14"/>
  <c r="R98" i="14"/>
  <c r="R60" i="14" s="1"/>
  <c r="Q98" i="14"/>
  <c r="P98" i="14"/>
  <c r="N98" i="14"/>
  <c r="M98" i="14"/>
  <c r="M60" i="14" s="1"/>
  <c r="L98" i="14"/>
  <c r="K98" i="14"/>
  <c r="J98" i="14"/>
  <c r="I98" i="14"/>
  <c r="H98" i="14"/>
  <c r="F98" i="14"/>
  <c r="E98" i="14"/>
  <c r="D98" i="14"/>
  <c r="Z97" i="14"/>
  <c r="J97" i="14"/>
  <c r="G97" i="14"/>
  <c r="Z96" i="14"/>
  <c r="J96" i="14"/>
  <c r="G96" i="14"/>
  <c r="G95" i="14" s="1"/>
  <c r="AB95" i="14"/>
  <c r="AA95" i="14"/>
  <c r="Z95" i="14" s="1"/>
  <c r="T95" i="14"/>
  <c r="K95" i="14"/>
  <c r="I95" i="14"/>
  <c r="H95" i="14"/>
  <c r="F95" i="14"/>
  <c r="E95" i="14"/>
  <c r="D95" i="14"/>
  <c r="Z94" i="14"/>
  <c r="G94" i="14"/>
  <c r="Z93" i="14"/>
  <c r="G93" i="14"/>
  <c r="Z92" i="14"/>
  <c r="G92" i="14"/>
  <c r="Z91" i="14"/>
  <c r="J91" i="14"/>
  <c r="G91" i="14"/>
  <c r="Z90" i="14"/>
  <c r="J90" i="14"/>
  <c r="G90" i="14"/>
  <c r="Z89" i="14"/>
  <c r="J89" i="14"/>
  <c r="G89" i="14"/>
  <c r="Z88" i="14"/>
  <c r="J88" i="14"/>
  <c r="G88" i="14"/>
  <c r="Z87" i="14"/>
  <c r="J87" i="14"/>
  <c r="G87" i="14"/>
  <c r="Z86" i="14"/>
  <c r="J86" i="14"/>
  <c r="G86" i="14"/>
  <c r="Z85" i="14"/>
  <c r="J85" i="14"/>
  <c r="G85" i="14"/>
  <c r="G84" i="14" s="1"/>
  <c r="AB84" i="14"/>
  <c r="AA84" i="14"/>
  <c r="Z84" i="14" s="1"/>
  <c r="T84" i="14"/>
  <c r="K84" i="14"/>
  <c r="I84" i="14"/>
  <c r="H84" i="14"/>
  <c r="F84" i="14"/>
  <c r="E84" i="14"/>
  <c r="D84" i="14"/>
  <c r="Z83" i="14"/>
  <c r="J83" i="14"/>
  <c r="G83" i="14"/>
  <c r="Z82" i="14"/>
  <c r="J82" i="14"/>
  <c r="G82" i="14"/>
  <c r="Z81" i="14"/>
  <c r="Z80" i="14"/>
  <c r="J80" i="14"/>
  <c r="G80" i="14"/>
  <c r="Z79" i="14"/>
  <c r="J79" i="14"/>
  <c r="G79" i="14"/>
  <c r="Z78" i="14"/>
  <c r="J78" i="14"/>
  <c r="G78" i="14"/>
  <c r="Z77" i="14"/>
  <c r="J77" i="14"/>
  <c r="G77" i="14"/>
  <c r="Z76" i="14"/>
  <c r="J76" i="14"/>
  <c r="G76" i="14"/>
  <c r="Z75" i="14"/>
  <c r="J75" i="14"/>
  <c r="G75" i="14"/>
  <c r="Z74" i="14"/>
  <c r="J74" i="14"/>
  <c r="G74" i="14"/>
  <c r="Z73" i="14"/>
  <c r="J73" i="14"/>
  <c r="G73" i="14"/>
  <c r="Z72" i="14"/>
  <c r="J72" i="14"/>
  <c r="G72" i="14"/>
  <c r="Z71" i="14"/>
  <c r="J71" i="14"/>
  <c r="G71" i="14"/>
  <c r="Z70" i="14"/>
  <c r="J70" i="14"/>
  <c r="G70" i="14"/>
  <c r="Z69" i="14"/>
  <c r="J69" i="14"/>
  <c r="G69" i="14"/>
  <c r="Z68" i="14"/>
  <c r="J68" i="14"/>
  <c r="G68" i="14"/>
  <c r="Z67" i="14"/>
  <c r="J67" i="14"/>
  <c r="G67" i="14"/>
  <c r="Z66" i="14"/>
  <c r="J66" i="14"/>
  <c r="G66" i="14"/>
  <c r="Z65" i="14"/>
  <c r="J65" i="14"/>
  <c r="G65" i="14"/>
  <c r="Z64" i="14"/>
  <c r="J64" i="14"/>
  <c r="G64" i="14"/>
  <c r="Z63" i="14"/>
  <c r="J63" i="14"/>
  <c r="G63" i="14"/>
  <c r="G62" i="14" s="1"/>
  <c r="AB62" i="14"/>
  <c r="AB61" i="14" s="1"/>
  <c r="AA62" i="14"/>
  <c r="AA61" i="14" s="1"/>
  <c r="T62" i="14"/>
  <c r="T61" i="14" s="1"/>
  <c r="K62" i="14"/>
  <c r="K61" i="14" s="1"/>
  <c r="K60" i="14" s="1"/>
  <c r="I62" i="14"/>
  <c r="H62" i="14"/>
  <c r="H61" i="14" s="1"/>
  <c r="F62" i="14"/>
  <c r="F61" i="14" s="1"/>
  <c r="E62" i="14"/>
  <c r="E61" i="14" s="1"/>
  <c r="D62" i="14"/>
  <c r="D61" i="14" s="1"/>
  <c r="I61" i="14"/>
  <c r="I60" i="14" s="1"/>
  <c r="Z59" i="14"/>
  <c r="J59" i="14"/>
  <c r="J58" i="14" s="1"/>
  <c r="G59" i="14"/>
  <c r="G58" i="14" s="1"/>
  <c r="AB58" i="14"/>
  <c r="AA58" i="14"/>
  <c r="T58" i="14"/>
  <c r="R58" i="14"/>
  <c r="Q58" i="14"/>
  <c r="P58" i="14"/>
  <c r="N58" i="14"/>
  <c r="M58" i="14"/>
  <c r="L58" i="14"/>
  <c r="K58" i="14"/>
  <c r="I58" i="14"/>
  <c r="H58" i="14"/>
  <c r="F58" i="14"/>
  <c r="E58" i="14"/>
  <c r="D58" i="14"/>
  <c r="Z57" i="14"/>
  <c r="J57" i="14"/>
  <c r="G57" i="14"/>
  <c r="Z56" i="14"/>
  <c r="J56" i="14"/>
  <c r="G56" i="14"/>
  <c r="Z55" i="14"/>
  <c r="J55" i="14"/>
  <c r="G55" i="14"/>
  <c r="Z54" i="14"/>
  <c r="J54" i="14"/>
  <c r="G54" i="14"/>
  <c r="G53" i="14" s="1"/>
  <c r="AB53" i="14"/>
  <c r="AA53" i="14"/>
  <c r="T53" i="14"/>
  <c r="R53" i="14"/>
  <c r="Q53" i="14"/>
  <c r="P53" i="14"/>
  <c r="N53" i="14"/>
  <c r="M53" i="14"/>
  <c r="L53" i="14"/>
  <c r="K53" i="14"/>
  <c r="I53" i="14"/>
  <c r="H53" i="14"/>
  <c r="F53" i="14"/>
  <c r="E53" i="14"/>
  <c r="D53" i="14"/>
  <c r="Z52" i="14"/>
  <c r="J52" i="14"/>
  <c r="G52" i="14"/>
  <c r="Z51" i="14"/>
  <c r="J51" i="14"/>
  <c r="G51" i="14"/>
  <c r="Z50" i="14"/>
  <c r="J50" i="14"/>
  <c r="G50" i="14"/>
  <c r="Z49" i="14"/>
  <c r="J49" i="14"/>
  <c r="G49" i="14"/>
  <c r="Z48" i="14"/>
  <c r="J48" i="14"/>
  <c r="G48" i="14"/>
  <c r="Z47" i="14"/>
  <c r="J47" i="14"/>
  <c r="G47" i="14"/>
  <c r="Z46" i="14"/>
  <c r="J46" i="14"/>
  <c r="G46" i="14"/>
  <c r="Z45" i="14"/>
  <c r="J45" i="14"/>
  <c r="G45" i="14"/>
  <c r="Z44" i="14"/>
  <c r="J44" i="14"/>
  <c r="G44" i="14"/>
  <c r="Z43" i="14"/>
  <c r="J43" i="14"/>
  <c r="G43" i="14"/>
  <c r="Z42" i="14"/>
  <c r="J42" i="14"/>
  <c r="G42" i="14"/>
  <c r="E42" i="14"/>
  <c r="E40" i="14" s="1"/>
  <c r="Z41" i="14"/>
  <c r="J41" i="14"/>
  <c r="G41" i="14"/>
  <c r="G40" i="14" s="1"/>
  <c r="AB40" i="14"/>
  <c r="AA40" i="14"/>
  <c r="T40" i="14"/>
  <c r="R40" i="14"/>
  <c r="R39" i="14" s="1"/>
  <c r="N40" i="14"/>
  <c r="M40" i="14"/>
  <c r="M39" i="14" s="1"/>
  <c r="L40" i="14"/>
  <c r="K40" i="14"/>
  <c r="K39" i="14" s="1"/>
  <c r="I40" i="14"/>
  <c r="H40" i="14"/>
  <c r="H39" i="14" s="1"/>
  <c r="F40" i="14"/>
  <c r="D40" i="14"/>
  <c r="D39" i="14" s="1"/>
  <c r="Z38" i="14"/>
  <c r="J38" i="14"/>
  <c r="G38" i="14"/>
  <c r="Z37" i="14"/>
  <c r="J37" i="14"/>
  <c r="G37" i="14"/>
  <c r="Z36" i="14"/>
  <c r="J36" i="14"/>
  <c r="G36" i="14"/>
  <c r="Z35" i="14"/>
  <c r="J35" i="14"/>
  <c r="G35" i="14"/>
  <c r="Z34" i="14"/>
  <c r="J34" i="14"/>
  <c r="G34" i="14"/>
  <c r="Z33" i="14"/>
  <c r="J33" i="14"/>
  <c r="G33" i="14"/>
  <c r="Z32" i="14"/>
  <c r="J32" i="14"/>
  <c r="G32" i="14"/>
  <c r="Z31" i="14"/>
  <c r="J31" i="14"/>
  <c r="G31" i="14"/>
  <c r="Z30" i="14"/>
  <c r="J30" i="14"/>
  <c r="G30" i="14"/>
  <c r="Z29" i="14"/>
  <c r="G29" i="14"/>
  <c r="Z28" i="14"/>
  <c r="J28" i="14"/>
  <c r="G28" i="14"/>
  <c r="Z27" i="14"/>
  <c r="J27" i="14"/>
  <c r="G27" i="14"/>
  <c r="AB26" i="14"/>
  <c r="AA26" i="14"/>
  <c r="T26" i="14"/>
  <c r="K26" i="14"/>
  <c r="I26" i="14"/>
  <c r="H26" i="14"/>
  <c r="F26" i="14"/>
  <c r="E26" i="14"/>
  <c r="D26" i="14"/>
  <c r="Z25" i="14"/>
  <c r="J25" i="14"/>
  <c r="G25" i="14"/>
  <c r="G24" i="14" s="1"/>
  <c r="AB24" i="14"/>
  <c r="AA24" i="14"/>
  <c r="T24" i="14"/>
  <c r="K24" i="14"/>
  <c r="J24" i="14"/>
  <c r="I24" i="14"/>
  <c r="H24" i="14"/>
  <c r="F24" i="14"/>
  <c r="E24" i="14"/>
  <c r="D24" i="14"/>
  <c r="Z23" i="14"/>
  <c r="AB22" i="14"/>
  <c r="AA22" i="14"/>
  <c r="T22" i="14"/>
  <c r="S22" i="14"/>
  <c r="S7" i="14" s="1"/>
  <c r="R22" i="14"/>
  <c r="R7" i="14" s="1"/>
  <c r="P22" i="14"/>
  <c r="P7" i="14" s="1"/>
  <c r="N22" i="14"/>
  <c r="N7" i="14" s="1"/>
  <c r="M22" i="14"/>
  <c r="M7" i="14" s="1"/>
  <c r="L22" i="14"/>
  <c r="L7" i="14" s="1"/>
  <c r="K22" i="14"/>
  <c r="J22" i="14"/>
  <c r="I22" i="14"/>
  <c r="H22" i="14"/>
  <c r="G22" i="14"/>
  <c r="F22" i="14"/>
  <c r="E22" i="14"/>
  <c r="D22" i="14"/>
  <c r="Z21" i="14"/>
  <c r="J21" i="14"/>
  <c r="G21" i="14"/>
  <c r="Z20" i="14"/>
  <c r="J20" i="14"/>
  <c r="G20" i="14"/>
  <c r="Z19" i="14"/>
  <c r="J19" i="14"/>
  <c r="G19" i="14"/>
  <c r="AB18" i="14"/>
  <c r="AA18" i="14"/>
  <c r="T18" i="14"/>
  <c r="K18" i="14"/>
  <c r="I18" i="14"/>
  <c r="H18" i="14"/>
  <c r="F18" i="14"/>
  <c r="E18" i="14"/>
  <c r="D18" i="14"/>
  <c r="Z17" i="14"/>
  <c r="J17" i="14"/>
  <c r="J16" i="14" s="1"/>
  <c r="G17" i="14"/>
  <c r="G16" i="14" s="1"/>
  <c r="AB16" i="14"/>
  <c r="AA16" i="14"/>
  <c r="Z16" i="14" s="1"/>
  <c r="T16" i="14"/>
  <c r="K16" i="14"/>
  <c r="I16" i="14"/>
  <c r="H16" i="14"/>
  <c r="F16" i="14"/>
  <c r="E16" i="14"/>
  <c r="D16" i="14"/>
  <c r="Z15" i="14"/>
  <c r="J15" i="14"/>
  <c r="G15" i="14"/>
  <c r="G14" i="14" s="1"/>
  <c r="AB14" i="14"/>
  <c r="AA14" i="14"/>
  <c r="T14" i="14"/>
  <c r="K14" i="14"/>
  <c r="J14" i="14"/>
  <c r="I14" i="14"/>
  <c r="H14" i="14"/>
  <c r="F14" i="14"/>
  <c r="E14" i="14"/>
  <c r="D14" i="14"/>
  <c r="Z13" i="14"/>
  <c r="J13" i="14"/>
  <c r="G13" i="14"/>
  <c r="Z12" i="14"/>
  <c r="J12" i="14"/>
  <c r="G12" i="14"/>
  <c r="Z11" i="14"/>
  <c r="J11" i="14"/>
  <c r="G11" i="14"/>
  <c r="AB10" i="14"/>
  <c r="AA10" i="14"/>
  <c r="T10" i="14"/>
  <c r="K10" i="14"/>
  <c r="I10" i="14"/>
  <c r="H10" i="14"/>
  <c r="F10" i="14"/>
  <c r="E10" i="14"/>
  <c r="D10" i="14"/>
  <c r="Z9" i="14"/>
  <c r="J9" i="14"/>
  <c r="J8" i="14" s="1"/>
  <c r="G9" i="14"/>
  <c r="G8" i="14" s="1"/>
  <c r="AB8" i="14"/>
  <c r="AA8" i="14"/>
  <c r="T8" i="14"/>
  <c r="K8" i="14"/>
  <c r="I8" i="14"/>
  <c r="H8" i="14"/>
  <c r="F8" i="14"/>
  <c r="E8" i="14"/>
  <c r="D8" i="14"/>
  <c r="Z499" i="13"/>
  <c r="J499" i="13"/>
  <c r="J498" i="13" s="1"/>
  <c r="G499" i="13"/>
  <c r="G498" i="13" s="1"/>
  <c r="AB498" i="13"/>
  <c r="AA498" i="13"/>
  <c r="T498" i="13"/>
  <c r="K498" i="13"/>
  <c r="I498" i="13"/>
  <c r="H498" i="13"/>
  <c r="F498" i="13"/>
  <c r="E498" i="13"/>
  <c r="D498" i="13"/>
  <c r="Z497" i="13"/>
  <c r="K497" i="13"/>
  <c r="J497" i="13" s="1"/>
  <c r="Z496" i="13"/>
  <c r="J496" i="13"/>
  <c r="J495" i="13" s="1"/>
  <c r="J494" i="13" s="1"/>
  <c r="G496" i="13"/>
  <c r="AB495" i="13"/>
  <c r="AB494" i="13" s="1"/>
  <c r="AA495" i="13"/>
  <c r="T495" i="13"/>
  <c r="T494" i="13" s="1"/>
  <c r="S495" i="13"/>
  <c r="S494" i="13" s="1"/>
  <c r="R495" i="13"/>
  <c r="R494" i="13" s="1"/>
  <c r="Q495" i="13"/>
  <c r="P495" i="13"/>
  <c r="P494" i="13" s="1"/>
  <c r="O495" i="13"/>
  <c r="O494" i="13" s="1"/>
  <c r="N495" i="13"/>
  <c r="N494" i="13" s="1"/>
  <c r="M495" i="13"/>
  <c r="M494" i="13" s="1"/>
  <c r="L495" i="13"/>
  <c r="L494" i="13" s="1"/>
  <c r="I495" i="13"/>
  <c r="I494" i="13" s="1"/>
  <c r="H495" i="13"/>
  <c r="H494" i="13" s="1"/>
  <c r="G495" i="13"/>
  <c r="G494" i="13" s="1"/>
  <c r="F495" i="13"/>
  <c r="F494" i="13" s="1"/>
  <c r="E495" i="13"/>
  <c r="D495" i="13"/>
  <c r="D494" i="13" s="1"/>
  <c r="Q494" i="13"/>
  <c r="E494" i="13"/>
  <c r="Z493" i="13"/>
  <c r="J493" i="13"/>
  <c r="G493" i="13"/>
  <c r="Z492" i="13"/>
  <c r="J492" i="13"/>
  <c r="G492" i="13"/>
  <c r="AB491" i="13"/>
  <c r="AA491" i="13"/>
  <c r="T491" i="13"/>
  <c r="K491" i="13"/>
  <c r="I491" i="13"/>
  <c r="H491" i="13"/>
  <c r="F491" i="13"/>
  <c r="E491" i="13"/>
  <c r="D491" i="13"/>
  <c r="Z490" i="13"/>
  <c r="J490" i="13"/>
  <c r="G490" i="13"/>
  <c r="Z489" i="13"/>
  <c r="J489" i="13"/>
  <c r="J488" i="13"/>
  <c r="G489" i="13"/>
  <c r="Z488" i="13"/>
  <c r="G488" i="13"/>
  <c r="G487" i="13" s="1"/>
  <c r="AB487" i="13"/>
  <c r="AA487" i="13"/>
  <c r="T487" i="13"/>
  <c r="K487" i="13"/>
  <c r="I487" i="13"/>
  <c r="H487" i="13"/>
  <c r="F487" i="13"/>
  <c r="E487" i="13"/>
  <c r="D487" i="13"/>
  <c r="Z486" i="13"/>
  <c r="J486" i="13"/>
  <c r="G486" i="13"/>
  <c r="Z485" i="13"/>
  <c r="J485" i="13"/>
  <c r="G485" i="13"/>
  <c r="Z484" i="13"/>
  <c r="K484" i="13"/>
  <c r="J484" i="13" s="1"/>
  <c r="Z483" i="13"/>
  <c r="K483" i="13"/>
  <c r="J483" i="13" s="1"/>
  <c r="AB482" i="13"/>
  <c r="AA482" i="13"/>
  <c r="T482" i="13"/>
  <c r="S482" i="13"/>
  <c r="S477" i="13" s="1"/>
  <c r="S476" i="13" s="1"/>
  <c r="R482" i="13"/>
  <c r="R477" i="13" s="1"/>
  <c r="R476" i="13" s="1"/>
  <c r="Q482" i="13"/>
  <c r="Q477" i="13" s="1"/>
  <c r="Q476" i="13" s="1"/>
  <c r="P482" i="13"/>
  <c r="P477" i="13" s="1"/>
  <c r="P476" i="13" s="1"/>
  <c r="O482" i="13"/>
  <c r="O477" i="13" s="1"/>
  <c r="O476" i="13" s="1"/>
  <c r="N482" i="13"/>
  <c r="M482" i="13"/>
  <c r="M477" i="13" s="1"/>
  <c r="M476" i="13" s="1"/>
  <c r="L482" i="13"/>
  <c r="L477" i="13" s="1"/>
  <c r="L476" i="13" s="1"/>
  <c r="I482" i="13"/>
  <c r="H482" i="13"/>
  <c r="G482" i="13"/>
  <c r="F482" i="13"/>
  <c r="E482" i="13"/>
  <c r="D482" i="13"/>
  <c r="Z481" i="13"/>
  <c r="J481" i="13"/>
  <c r="G481" i="13"/>
  <c r="Z480" i="13"/>
  <c r="J480" i="13"/>
  <c r="G480" i="13"/>
  <c r="AB479" i="13"/>
  <c r="AA479" i="13"/>
  <c r="T479" i="13"/>
  <c r="K479" i="13"/>
  <c r="I479" i="13"/>
  <c r="I477" i="13" s="1"/>
  <c r="H479" i="13"/>
  <c r="H477" i="13" s="1"/>
  <c r="F479" i="13"/>
  <c r="E479" i="13"/>
  <c r="D479" i="13"/>
  <c r="Z478" i="13"/>
  <c r="J478" i="13"/>
  <c r="G478" i="13"/>
  <c r="N477" i="13"/>
  <c r="N476" i="13" s="1"/>
  <c r="Z475" i="13"/>
  <c r="J475" i="13"/>
  <c r="J474" i="13" s="1"/>
  <c r="G475" i="13"/>
  <c r="G474" i="13" s="1"/>
  <c r="AB474" i="13"/>
  <c r="AA474" i="13"/>
  <c r="T474" i="13"/>
  <c r="K474" i="13"/>
  <c r="I474" i="13"/>
  <c r="H474" i="13"/>
  <c r="F474" i="13"/>
  <c r="E474" i="13"/>
  <c r="D474" i="13"/>
  <c r="Z473" i="13"/>
  <c r="J473" i="13"/>
  <c r="G473" i="13"/>
  <c r="Z472" i="13"/>
  <c r="J472" i="13"/>
  <c r="Z471" i="13"/>
  <c r="J471" i="13"/>
  <c r="G471" i="13"/>
  <c r="Z470" i="13"/>
  <c r="J470" i="13"/>
  <c r="G470" i="13"/>
  <c r="Z469" i="13"/>
  <c r="J469" i="13"/>
  <c r="G469" i="13"/>
  <c r="AB468" i="13"/>
  <c r="AA468" i="13"/>
  <c r="T468" i="13"/>
  <c r="K468" i="13"/>
  <c r="I468" i="13"/>
  <c r="H468" i="13"/>
  <c r="F468" i="13"/>
  <c r="E468" i="13"/>
  <c r="D468" i="13"/>
  <c r="Z467" i="13"/>
  <c r="J467" i="13"/>
  <c r="G467" i="13"/>
  <c r="Z466" i="13"/>
  <c r="J466" i="13"/>
  <c r="G466" i="13"/>
  <c r="Z465" i="13"/>
  <c r="J465" i="13"/>
  <c r="G465" i="13"/>
  <c r="Z464" i="13"/>
  <c r="J464" i="13"/>
  <c r="G464" i="13"/>
  <c r="Z463" i="13"/>
  <c r="J463" i="13"/>
  <c r="G463" i="13"/>
  <c r="Z462" i="13"/>
  <c r="J462" i="13"/>
  <c r="G462" i="13"/>
  <c r="Z461" i="13"/>
  <c r="J461" i="13"/>
  <c r="G461" i="13"/>
  <c r="Z460" i="13"/>
  <c r="J460" i="13"/>
  <c r="G460" i="13"/>
  <c r="AA459" i="13"/>
  <c r="Z459" i="13" s="1"/>
  <c r="Y459" i="13"/>
  <c r="Y445" i="13" s="1"/>
  <c r="Y442" i="13" s="1"/>
  <c r="K459" i="13"/>
  <c r="H459" i="13"/>
  <c r="F459" i="13"/>
  <c r="E459" i="13"/>
  <c r="D459" i="13"/>
  <c r="Z458" i="13"/>
  <c r="J458" i="13"/>
  <c r="G458" i="13"/>
  <c r="Z457" i="13"/>
  <c r="G457" i="13"/>
  <c r="Z456" i="13"/>
  <c r="G456" i="13"/>
  <c r="Z455" i="13"/>
  <c r="G455" i="13"/>
  <c r="Z454" i="13"/>
  <c r="J454" i="13"/>
  <c r="G454" i="13"/>
  <c r="Z453" i="13"/>
  <c r="J453" i="13"/>
  <c r="G453" i="13"/>
  <c r="AB452" i="13"/>
  <c r="AB445" i="13" s="1"/>
  <c r="AA452" i="13"/>
  <c r="T452" i="13"/>
  <c r="T445" i="13" s="1"/>
  <c r="K452" i="13"/>
  <c r="H452" i="13"/>
  <c r="G452" i="13" s="1"/>
  <c r="F452" i="13"/>
  <c r="E452" i="13"/>
  <c r="D452" i="13"/>
  <c r="Z451" i="13"/>
  <c r="J451" i="13"/>
  <c r="G451" i="13"/>
  <c r="Z450" i="13"/>
  <c r="J450" i="13"/>
  <c r="G450" i="13"/>
  <c r="Z449" i="13"/>
  <c r="J449" i="13"/>
  <c r="G449" i="13"/>
  <c r="Z448" i="13"/>
  <c r="J448" i="13"/>
  <c r="G448" i="13"/>
  <c r="Z447" i="13"/>
  <c r="J447" i="13"/>
  <c r="G447" i="13"/>
  <c r="Z446" i="13"/>
  <c r="J446" i="13"/>
  <c r="G446" i="13"/>
  <c r="I445" i="13"/>
  <c r="I442" i="13" s="1"/>
  <c r="Z444" i="13"/>
  <c r="J444" i="13"/>
  <c r="G444" i="13"/>
  <c r="Z443" i="13"/>
  <c r="J443" i="13"/>
  <c r="G443" i="13"/>
  <c r="Z441" i="13"/>
  <c r="J441" i="13"/>
  <c r="Z440" i="13"/>
  <c r="J440" i="13"/>
  <c r="G440" i="13"/>
  <c r="G439" i="13" s="1"/>
  <c r="AB439" i="13"/>
  <c r="AA439" i="13"/>
  <c r="T439" i="13"/>
  <c r="K439" i="13"/>
  <c r="J439" i="13"/>
  <c r="I439" i="13"/>
  <c r="H439" i="13"/>
  <c r="F439" i="13"/>
  <c r="E439" i="13"/>
  <c r="D439" i="13"/>
  <c r="Z438" i="13"/>
  <c r="J438" i="13"/>
  <c r="G438" i="13"/>
  <c r="E438" i="13"/>
  <c r="Z437" i="13"/>
  <c r="J437" i="13"/>
  <c r="J436" i="13" s="1"/>
  <c r="G437" i="13"/>
  <c r="E437" i="13"/>
  <c r="E436" i="13" s="1"/>
  <c r="AB436" i="13"/>
  <c r="AA436" i="13"/>
  <c r="T436" i="13"/>
  <c r="K436" i="13"/>
  <c r="I436" i="13"/>
  <c r="H436" i="13"/>
  <c r="G436" i="13"/>
  <c r="F436" i="13"/>
  <c r="D436" i="13"/>
  <c r="Z435" i="13"/>
  <c r="J435" i="13"/>
  <c r="G435" i="13"/>
  <c r="E435" i="13"/>
  <c r="Z434" i="13"/>
  <c r="J434" i="13"/>
  <c r="J433" i="13" s="1"/>
  <c r="G434" i="13"/>
  <c r="G433" i="13" s="1"/>
  <c r="E434" i="13"/>
  <c r="E433" i="13" s="1"/>
  <c r="AB433" i="13"/>
  <c r="AA433" i="13"/>
  <c r="T433" i="13"/>
  <c r="K433" i="13"/>
  <c r="I433" i="13"/>
  <c r="H433" i="13"/>
  <c r="H409" i="13"/>
  <c r="H416" i="13"/>
  <c r="H420" i="13"/>
  <c r="H425" i="13"/>
  <c r="H428" i="13"/>
  <c r="F433" i="13"/>
  <c r="D433" i="13"/>
  <c r="Z431" i="13"/>
  <c r="K431" i="13"/>
  <c r="J431" i="13" s="1"/>
  <c r="AB430" i="13"/>
  <c r="AA430" i="13"/>
  <c r="T430" i="13"/>
  <c r="S430" i="13"/>
  <c r="S424" i="13" s="1"/>
  <c r="S420" i="13"/>
  <c r="S408" i="13" s="1"/>
  <c r="S22" i="13"/>
  <c r="S7" i="13" s="1"/>
  <c r="S128" i="13"/>
  <c r="S126" i="13" s="1"/>
  <c r="S146" i="13"/>
  <c r="S167" i="13"/>
  <c r="R430" i="13"/>
  <c r="Q430" i="13"/>
  <c r="Q424" i="13" s="1"/>
  <c r="P430" i="13"/>
  <c r="O430" i="13"/>
  <c r="O424" i="13" s="1"/>
  <c r="O420" i="13"/>
  <c r="O408" i="13" s="1"/>
  <c r="O22" i="13"/>
  <c r="O7" i="13" s="1"/>
  <c r="O40" i="13"/>
  <c r="O53" i="13"/>
  <c r="O58" i="13"/>
  <c r="O98" i="13"/>
  <c r="O100" i="13"/>
  <c r="O104" i="13"/>
  <c r="O102" i="13" s="1"/>
  <c r="O128" i="13"/>
  <c r="O126" i="13" s="1"/>
  <c r="O146" i="13"/>
  <c r="O167" i="13"/>
  <c r="N430" i="13"/>
  <c r="N424" i="13" s="1"/>
  <c r="M430" i="13"/>
  <c r="M424" i="13" s="1"/>
  <c r="L430" i="13"/>
  <c r="L424" i="13" s="1"/>
  <c r="K430" i="13"/>
  <c r="Z429" i="13"/>
  <c r="J429" i="13"/>
  <c r="G429" i="13"/>
  <c r="G428" i="13" s="1"/>
  <c r="AB428" i="13"/>
  <c r="AA428" i="13"/>
  <c r="T428" i="13"/>
  <c r="K428" i="13"/>
  <c r="J428" i="13"/>
  <c r="I428" i="13"/>
  <c r="F428" i="13"/>
  <c r="E428" i="13"/>
  <c r="Z427" i="13"/>
  <c r="J427" i="13"/>
  <c r="G427" i="13"/>
  <c r="Z426" i="13"/>
  <c r="J426" i="13"/>
  <c r="G426" i="13"/>
  <c r="AB425" i="13"/>
  <c r="AA425" i="13"/>
  <c r="T425" i="13"/>
  <c r="K425" i="13"/>
  <c r="K409" i="13"/>
  <c r="K416" i="13"/>
  <c r="K421" i="13"/>
  <c r="J421" i="13" s="1"/>
  <c r="K422" i="13"/>
  <c r="J422" i="13" s="1"/>
  <c r="K423" i="13"/>
  <c r="J423" i="13" s="1"/>
  <c r="I425" i="13"/>
  <c r="I424" i="13" s="1"/>
  <c r="F425" i="13"/>
  <c r="F424" i="13" s="1"/>
  <c r="E425" i="13"/>
  <c r="E424" i="13" s="1"/>
  <c r="D425" i="13"/>
  <c r="D424" i="13" s="1"/>
  <c r="Y424" i="13"/>
  <c r="X424" i="13"/>
  <c r="W424" i="13"/>
  <c r="V424" i="13"/>
  <c r="U424" i="13"/>
  <c r="R424" i="13"/>
  <c r="P424" i="13"/>
  <c r="Z423" i="13"/>
  <c r="Z422" i="13"/>
  <c r="Z421" i="13"/>
  <c r="AB420" i="13"/>
  <c r="AA420" i="13"/>
  <c r="T420" i="13"/>
  <c r="R420" i="13"/>
  <c r="R408" i="13" s="1"/>
  <c r="Q420" i="13"/>
  <c r="P420" i="13"/>
  <c r="P408" i="13" s="1"/>
  <c r="N420" i="13"/>
  <c r="M420" i="13"/>
  <c r="L420" i="13"/>
  <c r="L408" i="13" s="1"/>
  <c r="L407" i="13" s="1"/>
  <c r="I420" i="13"/>
  <c r="G420" i="13"/>
  <c r="F420" i="13"/>
  <c r="E420" i="13"/>
  <c r="D420" i="13"/>
  <c r="Z419" i="13"/>
  <c r="J419" i="13"/>
  <c r="G419" i="13"/>
  <c r="Z418" i="13"/>
  <c r="J418" i="13"/>
  <c r="G418" i="13"/>
  <c r="Z417" i="13"/>
  <c r="J417" i="13"/>
  <c r="G417" i="13"/>
  <c r="AB416" i="13"/>
  <c r="AA416" i="13"/>
  <c r="T416" i="13"/>
  <c r="I416" i="13"/>
  <c r="F416" i="13"/>
  <c r="E416" i="13"/>
  <c r="D416" i="13"/>
  <c r="Z415" i="13"/>
  <c r="J415" i="13"/>
  <c r="G415" i="13"/>
  <c r="Z414" i="13"/>
  <c r="J414" i="13"/>
  <c r="Z413" i="13"/>
  <c r="J413" i="13"/>
  <c r="G413" i="13"/>
  <c r="Z412" i="13"/>
  <c r="J412" i="13"/>
  <c r="Z411" i="13"/>
  <c r="J411" i="13"/>
  <c r="G411" i="13"/>
  <c r="Z410" i="13"/>
  <c r="J410" i="13"/>
  <c r="G410" i="13"/>
  <c r="AB409" i="13"/>
  <c r="AA409" i="13"/>
  <c r="T409" i="13"/>
  <c r="N409" i="13"/>
  <c r="I409" i="13"/>
  <c r="F409" i="13"/>
  <c r="F408" i="13" s="1"/>
  <c r="E409" i="13"/>
  <c r="E408" i="13" s="1"/>
  <c r="D409" i="13"/>
  <c r="D408" i="13" s="1"/>
  <c r="Q408" i="13"/>
  <c r="Q22" i="13"/>
  <c r="Q7" i="13" s="1"/>
  <c r="Q128" i="13"/>
  <c r="Q126" i="13" s="1"/>
  <c r="Q146" i="13"/>
  <c r="Q167" i="13"/>
  <c r="M408" i="13"/>
  <c r="M22" i="13"/>
  <c r="M7" i="13" s="1"/>
  <c r="M40" i="13"/>
  <c r="M53" i="13"/>
  <c r="M58" i="13"/>
  <c r="M98" i="13"/>
  <c r="M100" i="13"/>
  <c r="M104" i="13"/>
  <c r="M102" i="13" s="1"/>
  <c r="M128" i="13"/>
  <c r="M126" i="13" s="1"/>
  <c r="M146" i="13"/>
  <c r="M167" i="13"/>
  <c r="Z406" i="13"/>
  <c r="J406" i="13"/>
  <c r="G406" i="13"/>
  <c r="Z405" i="13"/>
  <c r="J405" i="13"/>
  <c r="G405" i="13"/>
  <c r="D405" i="13"/>
  <c r="Z404" i="13"/>
  <c r="J404" i="13"/>
  <c r="Z403" i="13"/>
  <c r="K403" i="13"/>
  <c r="J403" i="13" s="1"/>
  <c r="G403" i="13"/>
  <c r="Z402" i="13"/>
  <c r="K402" i="13"/>
  <c r="J402" i="13" s="1"/>
  <c r="G402" i="13"/>
  <c r="Z401" i="13"/>
  <c r="K401" i="13"/>
  <c r="J401" i="13" s="1"/>
  <c r="G401" i="13"/>
  <c r="AB400" i="13"/>
  <c r="AA400" i="13"/>
  <c r="T400" i="13"/>
  <c r="S400" i="13"/>
  <c r="R400" i="13"/>
  <c r="O400" i="13"/>
  <c r="N400" i="13"/>
  <c r="M400" i="13"/>
  <c r="L400" i="13"/>
  <c r="I400" i="13"/>
  <c r="H400" i="13"/>
  <c r="F400" i="13"/>
  <c r="D400" i="13"/>
  <c r="Z399" i="13"/>
  <c r="J399" i="13"/>
  <c r="G399" i="13"/>
  <c r="Z398" i="13"/>
  <c r="J398" i="13"/>
  <c r="G398" i="13"/>
  <c r="Z397" i="13"/>
  <c r="J397" i="13"/>
  <c r="G397" i="13"/>
  <c r="Z396" i="13"/>
  <c r="Z395" i="13"/>
  <c r="T395" i="13"/>
  <c r="K395" i="13"/>
  <c r="J395" i="13"/>
  <c r="I395" i="13"/>
  <c r="H395" i="13"/>
  <c r="F395" i="13"/>
  <c r="E395" i="13"/>
  <c r="Z394" i="13"/>
  <c r="J394" i="13"/>
  <c r="G394" i="13"/>
  <c r="Z393" i="13"/>
  <c r="J393" i="13"/>
  <c r="G393" i="13"/>
  <c r="Z392" i="13"/>
  <c r="J392" i="13"/>
  <c r="G392" i="13"/>
  <c r="Z391" i="13"/>
  <c r="J391" i="13"/>
  <c r="G391" i="13"/>
  <c r="Z390" i="13"/>
  <c r="J390" i="13"/>
  <c r="G390" i="13"/>
  <c r="Z389" i="13"/>
  <c r="T389" i="13"/>
  <c r="K389" i="13"/>
  <c r="I389" i="13"/>
  <c r="H389" i="13"/>
  <c r="F389" i="13"/>
  <c r="E389" i="13"/>
  <c r="Z388" i="13"/>
  <c r="J388" i="13"/>
  <c r="G388" i="13"/>
  <c r="Z387" i="13"/>
  <c r="J387" i="13"/>
  <c r="G387" i="13"/>
  <c r="Z386" i="13"/>
  <c r="J386" i="13"/>
  <c r="G386" i="13"/>
  <c r="Z385" i="13"/>
  <c r="T385" i="13"/>
  <c r="K385" i="13"/>
  <c r="I385" i="13"/>
  <c r="H385" i="13"/>
  <c r="F385" i="13"/>
  <c r="E385" i="13"/>
  <c r="Z384" i="13"/>
  <c r="J384" i="13"/>
  <c r="G384" i="13"/>
  <c r="Z383" i="13"/>
  <c r="G383" i="13"/>
  <c r="Z382" i="13"/>
  <c r="J382" i="13"/>
  <c r="G382" i="13"/>
  <c r="Z381" i="13"/>
  <c r="J381" i="13"/>
  <c r="G381" i="13"/>
  <c r="Z380" i="13"/>
  <c r="J380" i="13"/>
  <c r="G380" i="13"/>
  <c r="Z379" i="13"/>
  <c r="J379" i="13"/>
  <c r="G379" i="13"/>
  <c r="Z378" i="13"/>
  <c r="G378" i="13"/>
  <c r="Z377" i="13"/>
  <c r="J377" i="13"/>
  <c r="G377" i="13"/>
  <c r="Z376" i="13"/>
  <c r="T376" i="13"/>
  <c r="J376" i="13" s="1"/>
  <c r="I376" i="13"/>
  <c r="H376" i="13"/>
  <c r="F376" i="13"/>
  <c r="E376" i="13"/>
  <c r="Z375" i="13"/>
  <c r="J375" i="13"/>
  <c r="G375" i="13"/>
  <c r="Z374" i="13"/>
  <c r="J374" i="13"/>
  <c r="G374" i="13"/>
  <c r="Z373" i="13"/>
  <c r="K373" i="13"/>
  <c r="I373" i="13"/>
  <c r="H373" i="13"/>
  <c r="F373" i="13"/>
  <c r="E373" i="13"/>
  <c r="Z372" i="13"/>
  <c r="J372" i="13"/>
  <c r="G372" i="13"/>
  <c r="Z371" i="13"/>
  <c r="J371" i="13"/>
  <c r="G371" i="13"/>
  <c r="Z370" i="13"/>
  <c r="J370" i="13"/>
  <c r="G370" i="13"/>
  <c r="AB369" i="13"/>
  <c r="AA369" i="13"/>
  <c r="T369" i="13"/>
  <c r="K369" i="13"/>
  <c r="I369" i="13"/>
  <c r="G369" i="13" s="1"/>
  <c r="F369" i="13"/>
  <c r="E369" i="13"/>
  <c r="Z368" i="13"/>
  <c r="Z366" i="13"/>
  <c r="J366" i="13"/>
  <c r="G366" i="13"/>
  <c r="E366" i="13"/>
  <c r="Z365" i="13"/>
  <c r="J365" i="13"/>
  <c r="G365" i="13"/>
  <c r="Z364" i="13"/>
  <c r="J364" i="13"/>
  <c r="G364" i="13"/>
  <c r="Z363" i="13"/>
  <c r="J363" i="13"/>
  <c r="Z362" i="13"/>
  <c r="J362" i="13"/>
  <c r="G362" i="13"/>
  <c r="AB361" i="13"/>
  <c r="T361" i="13"/>
  <c r="K361" i="13"/>
  <c r="I361" i="13"/>
  <c r="H361" i="13"/>
  <c r="G361" i="13" s="1"/>
  <c r="F361" i="13"/>
  <c r="E361" i="13"/>
  <c r="D361" i="13"/>
  <c r="D360" i="13" s="1"/>
  <c r="D359" i="13" s="1"/>
  <c r="S360" i="13"/>
  <c r="R360" i="13"/>
  <c r="Q360" i="13"/>
  <c r="P360" i="13"/>
  <c r="O360" i="13"/>
  <c r="N360" i="13"/>
  <c r="M360" i="13"/>
  <c r="L360" i="13"/>
  <c r="Z358" i="13"/>
  <c r="J358" i="13"/>
  <c r="G358" i="13"/>
  <c r="Z357" i="13"/>
  <c r="J357" i="13"/>
  <c r="G357" i="13"/>
  <c r="Z356" i="13"/>
  <c r="K356" i="13"/>
  <c r="J356" i="13" s="1"/>
  <c r="G356" i="13"/>
  <c r="Z355" i="13"/>
  <c r="K355" i="13"/>
  <c r="J355" i="13" s="1"/>
  <c r="G355" i="13"/>
  <c r="AB354" i="13"/>
  <c r="AA354" i="13"/>
  <c r="T354" i="13"/>
  <c r="R354" i="13"/>
  <c r="O354" i="13"/>
  <c r="N354" i="13"/>
  <c r="M354" i="13"/>
  <c r="L354" i="13"/>
  <c r="I354" i="13"/>
  <c r="H354" i="13"/>
  <c r="F354" i="13"/>
  <c r="E354" i="13"/>
  <c r="D354" i="13"/>
  <c r="Z353" i="13"/>
  <c r="J353" i="13"/>
  <c r="G353" i="13"/>
  <c r="E353" i="13"/>
  <c r="Z352" i="13"/>
  <c r="J352" i="13"/>
  <c r="G352" i="13"/>
  <c r="Z351" i="13"/>
  <c r="J351" i="13"/>
  <c r="G351" i="13"/>
  <c r="AB350" i="13"/>
  <c r="AA350" i="13"/>
  <c r="T350" i="13"/>
  <c r="K350" i="13"/>
  <c r="I350" i="13"/>
  <c r="H350" i="13"/>
  <c r="F350" i="13"/>
  <c r="E350" i="13"/>
  <c r="D350" i="13"/>
  <c r="Z349" i="13"/>
  <c r="Z348" i="13"/>
  <c r="G348" i="13"/>
  <c r="Z347" i="13"/>
  <c r="J347" i="13"/>
  <c r="G347" i="13"/>
  <c r="Z346" i="13"/>
  <c r="J346" i="13"/>
  <c r="G346" i="13"/>
  <c r="Z345" i="13"/>
  <c r="J345" i="13"/>
  <c r="G345" i="13"/>
  <c r="Z344" i="13"/>
  <c r="T344" i="13"/>
  <c r="K344" i="13"/>
  <c r="I344" i="13"/>
  <c r="H344" i="13"/>
  <c r="F344" i="13"/>
  <c r="E344" i="13"/>
  <c r="D344" i="13"/>
  <c r="Z343" i="13"/>
  <c r="J343" i="13"/>
  <c r="G343" i="13"/>
  <c r="Z342" i="13"/>
  <c r="J342" i="13"/>
  <c r="G342" i="13"/>
  <c r="Z341" i="13"/>
  <c r="J341" i="13"/>
  <c r="G341" i="13"/>
  <c r="Z340" i="13"/>
  <c r="J340" i="13"/>
  <c r="G340" i="13"/>
  <c r="Z339" i="13"/>
  <c r="J339" i="13"/>
  <c r="G339" i="13"/>
  <c r="Z338" i="13"/>
  <c r="I338" i="13"/>
  <c r="H338" i="13"/>
  <c r="F338" i="13"/>
  <c r="E338" i="13"/>
  <c r="D338" i="13"/>
  <c r="Z337" i="13"/>
  <c r="J337" i="13"/>
  <c r="G337" i="13"/>
  <c r="Z336" i="13"/>
  <c r="K336" i="13"/>
  <c r="J336" i="13" s="1"/>
  <c r="G336" i="13"/>
  <c r="Z335" i="13"/>
  <c r="K335" i="13"/>
  <c r="J335" i="13" s="1"/>
  <c r="G335" i="13"/>
  <c r="Z334" i="13"/>
  <c r="K334" i="13"/>
  <c r="J334" i="13" s="1"/>
  <c r="G334" i="13"/>
  <c r="Z333" i="13"/>
  <c r="K333" i="13"/>
  <c r="J333" i="13" s="1"/>
  <c r="G333" i="13"/>
  <c r="Z332" i="13"/>
  <c r="K332" i="13"/>
  <c r="J332" i="13" s="1"/>
  <c r="G332" i="13"/>
  <c r="Z331" i="13"/>
  <c r="K331" i="13"/>
  <c r="J331" i="13" s="1"/>
  <c r="G331" i="13"/>
  <c r="Z330" i="13"/>
  <c r="K330" i="13"/>
  <c r="J330" i="13" s="1"/>
  <c r="G330" i="13"/>
  <c r="Z329" i="13"/>
  <c r="K329" i="13"/>
  <c r="J329" i="13" s="1"/>
  <c r="G329" i="13"/>
  <c r="Z328" i="13"/>
  <c r="K328" i="13"/>
  <c r="J328" i="13" s="1"/>
  <c r="G328" i="13"/>
  <c r="Z327" i="13"/>
  <c r="K327" i="13"/>
  <c r="J327" i="13" s="1"/>
  <c r="G327" i="13"/>
  <c r="Z326" i="13"/>
  <c r="K326" i="13"/>
  <c r="J326" i="13" s="1"/>
  <c r="G326" i="13"/>
  <c r="AB325" i="13"/>
  <c r="AA325" i="13"/>
  <c r="AA324" i="13" s="1"/>
  <c r="T325" i="13"/>
  <c r="S325" i="13"/>
  <c r="R325" i="13"/>
  <c r="O325" i="13"/>
  <c r="N325" i="13"/>
  <c r="M325" i="13"/>
  <c r="L325" i="13"/>
  <c r="I325" i="13"/>
  <c r="H325" i="13"/>
  <c r="F325" i="13"/>
  <c r="F324" i="13" s="1"/>
  <c r="E325" i="13"/>
  <c r="E172" i="13"/>
  <c r="E188" i="13"/>
  <c r="E218" i="13"/>
  <c r="E228" i="13"/>
  <c r="E234" i="13"/>
  <c r="E238" i="13"/>
  <c r="E242" i="13"/>
  <c r="E252" i="13"/>
  <c r="E261" i="13"/>
  <c r="E289" i="13"/>
  <c r="E313" i="13"/>
  <c r="E285" i="13" s="1"/>
  <c r="D325" i="13"/>
  <c r="D324" i="13" s="1"/>
  <c r="S324" i="13"/>
  <c r="R324" i="13"/>
  <c r="O324" i="13"/>
  <c r="N324" i="13"/>
  <c r="M324" i="13"/>
  <c r="L324" i="13"/>
  <c r="I324" i="13"/>
  <c r="Z323" i="13"/>
  <c r="K323" i="13"/>
  <c r="J323" i="13" s="1"/>
  <c r="G323" i="13"/>
  <c r="Z322" i="13"/>
  <c r="J322" i="13"/>
  <c r="G322" i="13"/>
  <c r="Z321" i="13"/>
  <c r="J321" i="13"/>
  <c r="G321" i="13"/>
  <c r="Z320" i="13"/>
  <c r="J320" i="13"/>
  <c r="G320" i="13"/>
  <c r="Z319" i="13"/>
  <c r="J319" i="13"/>
  <c r="G319" i="13"/>
  <c r="Z318" i="13"/>
  <c r="J318" i="13"/>
  <c r="G318" i="13"/>
  <c r="Z317" i="13"/>
  <c r="J317" i="13"/>
  <c r="G317" i="13"/>
  <c r="Z316" i="13"/>
  <c r="J316" i="13"/>
  <c r="G316" i="13"/>
  <c r="Z315" i="13"/>
  <c r="J315" i="13"/>
  <c r="G315" i="13"/>
  <c r="Z314" i="13"/>
  <c r="J314" i="13"/>
  <c r="G314" i="13"/>
  <c r="Z313" i="13"/>
  <c r="K313" i="13"/>
  <c r="K285" i="13" s="1"/>
  <c r="H313" i="13"/>
  <c r="G313" i="13" s="1"/>
  <c r="F313" i="13"/>
  <c r="Z312" i="13"/>
  <c r="Z311" i="13"/>
  <c r="T311" i="13"/>
  <c r="J311" i="13" s="1"/>
  <c r="G311" i="13"/>
  <c r="Z310" i="13"/>
  <c r="J310" i="13"/>
  <c r="G310" i="13"/>
  <c r="Z309" i="13"/>
  <c r="J309" i="13"/>
  <c r="G309" i="13"/>
  <c r="Z308" i="13"/>
  <c r="J308" i="13"/>
  <c r="G308" i="13"/>
  <c r="Z307" i="13"/>
  <c r="J307" i="13"/>
  <c r="G307" i="13"/>
  <c r="Z306" i="13"/>
  <c r="J306" i="13"/>
  <c r="G306" i="13"/>
  <c r="Z305" i="13"/>
  <c r="J305" i="13"/>
  <c r="G305" i="13"/>
  <c r="Z304" i="13"/>
  <c r="J304" i="13"/>
  <c r="G304" i="13"/>
  <c r="Z303" i="13"/>
  <c r="J303" i="13"/>
  <c r="G303" i="13"/>
  <c r="Z302" i="13"/>
  <c r="J302" i="13"/>
  <c r="G302" i="13"/>
  <c r="Z301" i="13"/>
  <c r="J301" i="13"/>
  <c r="G301" i="13"/>
  <c r="Z300" i="13"/>
  <c r="J300" i="13"/>
  <c r="G300" i="13"/>
  <c r="Z299" i="13"/>
  <c r="J299" i="13"/>
  <c r="G299" i="13"/>
  <c r="Z298" i="13"/>
  <c r="J298" i="13"/>
  <c r="G298" i="13"/>
  <c r="Z297" i="13"/>
  <c r="J297" i="13"/>
  <c r="G297" i="13"/>
  <c r="Z296" i="13"/>
  <c r="J296" i="13"/>
  <c r="G296" i="13"/>
  <c r="Z295" i="13"/>
  <c r="J295" i="13"/>
  <c r="G295" i="13"/>
  <c r="Z294" i="13"/>
  <c r="J294" i="13"/>
  <c r="G294" i="13"/>
  <c r="Z293" i="13"/>
  <c r="J293" i="13"/>
  <c r="G293" i="13"/>
  <c r="Z292" i="13"/>
  <c r="J292" i="13"/>
  <c r="G292" i="13"/>
  <c r="Z291" i="13"/>
  <c r="J291" i="13"/>
  <c r="G291" i="13"/>
  <c r="Z290" i="13"/>
  <c r="J290" i="13"/>
  <c r="G290" i="13"/>
  <c r="Z289" i="13"/>
  <c r="T289" i="13"/>
  <c r="J289" i="13" s="1"/>
  <c r="I289" i="13"/>
  <c r="G289" i="13" s="1"/>
  <c r="F289" i="13"/>
  <c r="F285" i="13" s="1"/>
  <c r="D289" i="13"/>
  <c r="D285" i="13" s="1"/>
  <c r="Z288" i="13"/>
  <c r="J288" i="13"/>
  <c r="G288" i="13"/>
  <c r="Z287" i="13"/>
  <c r="J287" i="13"/>
  <c r="G287" i="13"/>
  <c r="Z286" i="13"/>
  <c r="J286" i="13"/>
  <c r="G286" i="13"/>
  <c r="AB285" i="13"/>
  <c r="AA285" i="13"/>
  <c r="S285" i="13"/>
  <c r="R285" i="13"/>
  <c r="Q285" i="13"/>
  <c r="P285" i="13"/>
  <c r="O285" i="13"/>
  <c r="N285" i="13"/>
  <c r="M285" i="13"/>
  <c r="L285" i="13"/>
  <c r="H285" i="13"/>
  <c r="Z283" i="13"/>
  <c r="T283" i="13"/>
  <c r="G283" i="13"/>
  <c r="Z282" i="13"/>
  <c r="T282" i="13"/>
  <c r="J282" i="13" s="1"/>
  <c r="G282" i="13"/>
  <c r="Z281" i="13"/>
  <c r="T281" i="13"/>
  <c r="J281" i="13" s="1"/>
  <c r="G281" i="13"/>
  <c r="Z280" i="13"/>
  <c r="T280" i="13"/>
  <c r="J280" i="13" s="1"/>
  <c r="G280" i="13"/>
  <c r="AB279" i="13"/>
  <c r="AA279" i="13"/>
  <c r="T279" i="13"/>
  <c r="R279" i="13"/>
  <c r="O279" i="13"/>
  <c r="N279" i="13"/>
  <c r="M279" i="13"/>
  <c r="L279" i="13"/>
  <c r="K279" i="13"/>
  <c r="J279" i="13" s="1"/>
  <c r="I279" i="13"/>
  <c r="H279" i="13"/>
  <c r="F279" i="13"/>
  <c r="E279" i="13"/>
  <c r="D279" i="13"/>
  <c r="Z278" i="13"/>
  <c r="T278" i="13"/>
  <c r="J278" i="13" s="1"/>
  <c r="G278" i="13"/>
  <c r="Z277" i="13"/>
  <c r="T277" i="13"/>
  <c r="J277" i="13" s="1"/>
  <c r="G277" i="13"/>
  <c r="Z276" i="13"/>
  <c r="T276" i="13"/>
  <c r="K276" i="13"/>
  <c r="G276" i="13"/>
  <c r="AB275" i="13"/>
  <c r="AA275" i="13"/>
  <c r="T275" i="13"/>
  <c r="R275" i="13"/>
  <c r="O275" i="13"/>
  <c r="N275" i="13"/>
  <c r="M275" i="13"/>
  <c r="L275" i="13"/>
  <c r="I275" i="13"/>
  <c r="H275" i="13"/>
  <c r="F275" i="13"/>
  <c r="E275" i="13"/>
  <c r="D275" i="13"/>
  <c r="Z274" i="13"/>
  <c r="T274" i="13"/>
  <c r="K274" i="13"/>
  <c r="G274" i="13"/>
  <c r="Z273" i="13"/>
  <c r="T273" i="13"/>
  <c r="K273" i="13"/>
  <c r="G273" i="13"/>
  <c r="Z272" i="13"/>
  <c r="T272" i="13"/>
  <c r="J272" i="13" s="1"/>
  <c r="G272" i="13"/>
  <c r="Z271" i="13"/>
  <c r="T271" i="13"/>
  <c r="K271" i="13"/>
  <c r="G271" i="13"/>
  <c r="Z270" i="13"/>
  <c r="T270" i="13"/>
  <c r="K270" i="13"/>
  <c r="G270" i="13"/>
  <c r="Z269" i="13"/>
  <c r="T269" i="13"/>
  <c r="K269" i="13"/>
  <c r="G269" i="13"/>
  <c r="Z268" i="13"/>
  <c r="T268" i="13"/>
  <c r="K268" i="13"/>
  <c r="G268" i="13"/>
  <c r="Z267" i="13"/>
  <c r="T267" i="13"/>
  <c r="K267" i="13"/>
  <c r="G267" i="13"/>
  <c r="AB266" i="13"/>
  <c r="AA266" i="13"/>
  <c r="W266" i="13"/>
  <c r="T266" i="13" s="1"/>
  <c r="R266" i="13"/>
  <c r="O266" i="13"/>
  <c r="N266" i="13"/>
  <c r="M266" i="13"/>
  <c r="L266" i="13"/>
  <c r="I266" i="13"/>
  <c r="H266" i="13"/>
  <c r="F266" i="13"/>
  <c r="E266" i="13"/>
  <c r="D266" i="13"/>
  <c r="Z265" i="13"/>
  <c r="Z264" i="13"/>
  <c r="T264" i="13"/>
  <c r="J264" i="13" s="1"/>
  <c r="G264" i="13"/>
  <c r="Z263" i="13"/>
  <c r="J263" i="13"/>
  <c r="G263" i="13"/>
  <c r="Z262" i="13"/>
  <c r="T262" i="13"/>
  <c r="J262" i="13" s="1"/>
  <c r="J261" i="13" s="1"/>
  <c r="G262" i="13"/>
  <c r="G261" i="13" s="1"/>
  <c r="Z261" i="13"/>
  <c r="T261" i="13"/>
  <c r="K261" i="13"/>
  <c r="I261" i="13"/>
  <c r="H261" i="13"/>
  <c r="F261" i="13"/>
  <c r="Z260" i="13"/>
  <c r="T260" i="13"/>
  <c r="J260" i="13" s="1"/>
  <c r="G260" i="13"/>
  <c r="Z259" i="13"/>
  <c r="T259" i="13"/>
  <c r="J259" i="13" s="1"/>
  <c r="G259" i="13"/>
  <c r="Z258" i="13"/>
  <c r="T258" i="13"/>
  <c r="J258" i="13" s="1"/>
  <c r="G258" i="13"/>
  <c r="Z257" i="13"/>
  <c r="T257" i="13"/>
  <c r="J257" i="13" s="1"/>
  <c r="G257" i="13"/>
  <c r="Z256" i="13"/>
  <c r="T256" i="13"/>
  <c r="J256" i="13" s="1"/>
  <c r="G256" i="13"/>
  <c r="Z255" i="13"/>
  <c r="T255" i="13"/>
  <c r="J255" i="13" s="1"/>
  <c r="G255" i="13"/>
  <c r="Z254" i="13"/>
  <c r="T254" i="13"/>
  <c r="J254" i="13" s="1"/>
  <c r="G254" i="13"/>
  <c r="Z253" i="13"/>
  <c r="T253" i="13"/>
  <c r="J253" i="13" s="1"/>
  <c r="G253" i="13"/>
  <c r="Z252" i="13"/>
  <c r="T252" i="13"/>
  <c r="K252" i="13"/>
  <c r="I252" i="13"/>
  <c r="H252" i="13"/>
  <c r="F252" i="13"/>
  <c r="Z251" i="13"/>
  <c r="Z250" i="13"/>
  <c r="T250" i="13"/>
  <c r="J250" i="13" s="1"/>
  <c r="G250" i="13"/>
  <c r="Z249" i="13"/>
  <c r="T249" i="13"/>
  <c r="J249" i="13" s="1"/>
  <c r="G249" i="13"/>
  <c r="Z248" i="13"/>
  <c r="T248" i="13"/>
  <c r="J248" i="13" s="1"/>
  <c r="G248" i="13"/>
  <c r="Z247" i="13"/>
  <c r="T247" i="13"/>
  <c r="J247" i="13" s="1"/>
  <c r="G247" i="13"/>
  <c r="Z246" i="13"/>
  <c r="T246" i="13"/>
  <c r="J246" i="13" s="1"/>
  <c r="G246" i="13"/>
  <c r="Z245" i="13"/>
  <c r="T245" i="13"/>
  <c r="J245" i="13" s="1"/>
  <c r="G245" i="13"/>
  <c r="Z244" i="13"/>
  <c r="T244" i="13"/>
  <c r="J244" i="13" s="1"/>
  <c r="G244" i="13"/>
  <c r="Z243" i="13"/>
  <c r="T243" i="13"/>
  <c r="J243" i="13" s="1"/>
  <c r="G243" i="13"/>
  <c r="Z242" i="13"/>
  <c r="K242" i="13"/>
  <c r="I242" i="13"/>
  <c r="H242" i="13"/>
  <c r="F242" i="13"/>
  <c r="D242" i="13"/>
  <c r="Z241" i="13"/>
  <c r="T241" i="13"/>
  <c r="J241" i="13" s="1"/>
  <c r="G241" i="13"/>
  <c r="Z240" i="13"/>
  <c r="T240" i="13"/>
  <c r="J240" i="13" s="1"/>
  <c r="G240" i="13"/>
  <c r="Z239" i="13"/>
  <c r="T239" i="13"/>
  <c r="J239" i="13" s="1"/>
  <c r="G239" i="13"/>
  <c r="AA238" i="13"/>
  <c r="Z238" i="13" s="1"/>
  <c r="T238" i="13"/>
  <c r="K238" i="13"/>
  <c r="Z237" i="13"/>
  <c r="T237" i="13"/>
  <c r="J237" i="13" s="1"/>
  <c r="G237" i="13"/>
  <c r="Z236" i="13"/>
  <c r="T236" i="13"/>
  <c r="J236" i="13" s="1"/>
  <c r="G236" i="13"/>
  <c r="Z235" i="13"/>
  <c r="T235" i="13"/>
  <c r="J235" i="13" s="1"/>
  <c r="G235" i="13"/>
  <c r="AB234" i="13"/>
  <c r="AA234" i="13"/>
  <c r="T234" i="13"/>
  <c r="K234" i="13"/>
  <c r="I234" i="13"/>
  <c r="H234" i="13"/>
  <c r="F234" i="13"/>
  <c r="D234" i="13"/>
  <c r="Z233" i="13"/>
  <c r="J233" i="13"/>
  <c r="G233" i="13"/>
  <c r="Z232" i="13"/>
  <c r="T232" i="13"/>
  <c r="J232" i="13" s="1"/>
  <c r="G232" i="13"/>
  <c r="Z231" i="13"/>
  <c r="T231" i="13"/>
  <c r="G231" i="13"/>
  <c r="Z230" i="13"/>
  <c r="T230" i="13"/>
  <c r="J230" i="13" s="1"/>
  <c r="G230" i="13"/>
  <c r="Z229" i="13"/>
  <c r="T229" i="13"/>
  <c r="J229" i="13" s="1"/>
  <c r="G229" i="13"/>
  <c r="AB228" i="13"/>
  <c r="Z228" i="13" s="1"/>
  <c r="X228" i="13"/>
  <c r="W228" i="13"/>
  <c r="V228" i="13"/>
  <c r="U228" i="13"/>
  <c r="K228" i="13"/>
  <c r="I228" i="13"/>
  <c r="H228" i="13"/>
  <c r="F228" i="13"/>
  <c r="D228" i="13"/>
  <c r="Z227" i="13"/>
  <c r="T227" i="13"/>
  <c r="J227" i="13" s="1"/>
  <c r="G227" i="13"/>
  <c r="Z226" i="13"/>
  <c r="T226" i="13"/>
  <c r="J226" i="13" s="1"/>
  <c r="G226" i="13"/>
  <c r="Z225" i="13"/>
  <c r="T225" i="13"/>
  <c r="J225" i="13" s="1"/>
  <c r="G225" i="13"/>
  <c r="Z224" i="13"/>
  <c r="T224" i="13"/>
  <c r="J224" i="13" s="1"/>
  <c r="G224" i="13"/>
  <c r="Z223" i="13"/>
  <c r="T223" i="13"/>
  <c r="J223" i="13" s="1"/>
  <c r="G223" i="13"/>
  <c r="Z222" i="13"/>
  <c r="T222" i="13"/>
  <c r="J222" i="13" s="1"/>
  <c r="G222" i="13"/>
  <c r="Z221" i="13"/>
  <c r="T221" i="13"/>
  <c r="J221" i="13" s="1"/>
  <c r="G221" i="13"/>
  <c r="Z220" i="13"/>
  <c r="T220" i="13"/>
  <c r="J220" i="13" s="1"/>
  <c r="G220" i="13"/>
  <c r="Z219" i="13"/>
  <c r="T219" i="13"/>
  <c r="J219" i="13" s="1"/>
  <c r="G219" i="13"/>
  <c r="AB218" i="13"/>
  <c r="AA218" i="13"/>
  <c r="Y218" i="13"/>
  <c r="Y217" i="13" s="1"/>
  <c r="X218" i="13"/>
  <c r="W218" i="13"/>
  <c r="V218" i="13"/>
  <c r="U218" i="13"/>
  <c r="S218" i="13"/>
  <c r="R218" i="13"/>
  <c r="Q218" i="13"/>
  <c r="Q217" i="13" s="1"/>
  <c r="P218" i="13"/>
  <c r="P217" i="13" s="1"/>
  <c r="O218" i="13"/>
  <c r="O217" i="13" s="1"/>
  <c r="N218" i="13"/>
  <c r="N217" i="13" s="1"/>
  <c r="M218" i="13"/>
  <c r="L218" i="13"/>
  <c r="L217" i="13" s="1"/>
  <c r="K218" i="13"/>
  <c r="I218" i="13"/>
  <c r="H218" i="13"/>
  <c r="F218" i="13"/>
  <c r="F217" i="13" s="1"/>
  <c r="D218" i="13"/>
  <c r="AB217" i="13"/>
  <c r="S217" i="13"/>
  <c r="M217" i="13"/>
  <c r="Z215" i="13"/>
  <c r="T215" i="13"/>
  <c r="J215" i="13" s="1"/>
  <c r="Z214" i="13"/>
  <c r="T214" i="13"/>
  <c r="K214" i="13"/>
  <c r="Z213" i="13"/>
  <c r="T213" i="13"/>
  <c r="K213" i="13"/>
  <c r="Z212" i="13"/>
  <c r="T212" i="13"/>
  <c r="K212" i="13"/>
  <c r="Z211" i="13"/>
  <c r="T211" i="13"/>
  <c r="K211" i="13"/>
  <c r="Z210" i="13"/>
  <c r="T210" i="13"/>
  <c r="K210" i="13"/>
  <c r="Z209" i="13"/>
  <c r="T209" i="13"/>
  <c r="K209" i="13"/>
  <c r="Z208" i="13"/>
  <c r="T208" i="13"/>
  <c r="K208" i="13"/>
  <c r="Z207" i="13"/>
  <c r="T207" i="13"/>
  <c r="K207" i="13"/>
  <c r="Z206" i="13"/>
  <c r="T206" i="13"/>
  <c r="K206" i="13"/>
  <c r="Z205" i="13"/>
  <c r="T205" i="13"/>
  <c r="K205" i="13"/>
  <c r="Z204" i="13"/>
  <c r="T204" i="13"/>
  <c r="K204" i="13"/>
  <c r="Z203" i="13"/>
  <c r="T203" i="13"/>
  <c r="K203" i="13"/>
  <c r="AB202" i="13"/>
  <c r="AA202" i="13"/>
  <c r="W202" i="13"/>
  <c r="W171" i="13" s="1"/>
  <c r="V202" i="13"/>
  <c r="R202" i="13"/>
  <c r="O202" i="13"/>
  <c r="N202" i="13"/>
  <c r="M202" i="13"/>
  <c r="L202" i="13"/>
  <c r="I202" i="13"/>
  <c r="H202" i="13"/>
  <c r="G202" i="13"/>
  <c r="F202" i="13"/>
  <c r="E202" i="13"/>
  <c r="D202" i="13"/>
  <c r="Z201" i="13"/>
  <c r="J201" i="13"/>
  <c r="G201" i="13"/>
  <c r="Z200" i="13"/>
  <c r="J200" i="13"/>
  <c r="G200" i="13"/>
  <c r="Z199" i="13"/>
  <c r="T199" i="13"/>
  <c r="J199" i="13" s="1"/>
  <c r="G199" i="13"/>
  <c r="Z198" i="13"/>
  <c r="Z197" i="13"/>
  <c r="T197" i="13"/>
  <c r="J197" i="13" s="1"/>
  <c r="G197" i="13"/>
  <c r="Z196" i="13"/>
  <c r="T196" i="13"/>
  <c r="J196" i="13" s="1"/>
  <c r="G196" i="13"/>
  <c r="Z195" i="13"/>
  <c r="T195" i="13"/>
  <c r="J195" i="13" s="1"/>
  <c r="G195" i="13"/>
  <c r="Z194" i="13"/>
  <c r="T194" i="13"/>
  <c r="J194" i="13" s="1"/>
  <c r="G194" i="13"/>
  <c r="Z193" i="13"/>
  <c r="T193" i="13"/>
  <c r="J193" i="13" s="1"/>
  <c r="G193" i="13"/>
  <c r="Z192" i="13"/>
  <c r="T192" i="13"/>
  <c r="J192" i="13" s="1"/>
  <c r="G192" i="13"/>
  <c r="Z191" i="13"/>
  <c r="T191" i="13"/>
  <c r="J191" i="13" s="1"/>
  <c r="G191" i="13"/>
  <c r="Z190" i="13"/>
  <c r="T190" i="13"/>
  <c r="J190" i="13" s="1"/>
  <c r="G190" i="13"/>
  <c r="Z189" i="13"/>
  <c r="T189" i="13"/>
  <c r="J189" i="13" s="1"/>
  <c r="G189" i="13"/>
  <c r="Z188" i="13"/>
  <c r="K188" i="13"/>
  <c r="I188" i="13"/>
  <c r="H188" i="13"/>
  <c r="F188" i="13"/>
  <c r="D188" i="13"/>
  <c r="Z187" i="13"/>
  <c r="T187" i="13"/>
  <c r="J187" i="13" s="1"/>
  <c r="G187" i="13"/>
  <c r="Z186" i="13"/>
  <c r="T186" i="13"/>
  <c r="J186" i="13" s="1"/>
  <c r="G186" i="13"/>
  <c r="Z185" i="13"/>
  <c r="T185" i="13"/>
  <c r="J185" i="13" s="1"/>
  <c r="G185" i="13"/>
  <c r="Z184" i="13"/>
  <c r="T184" i="13"/>
  <c r="J184" i="13" s="1"/>
  <c r="G184" i="13"/>
  <c r="Z183" i="13"/>
  <c r="T183" i="13"/>
  <c r="J183" i="13" s="1"/>
  <c r="G183" i="13"/>
  <c r="Z182" i="13"/>
  <c r="T182" i="13"/>
  <c r="J182" i="13" s="1"/>
  <c r="G182" i="13"/>
  <c r="Z181" i="13"/>
  <c r="T181" i="13"/>
  <c r="J181" i="13" s="1"/>
  <c r="G181" i="13"/>
  <c r="Z180" i="13"/>
  <c r="T180" i="13"/>
  <c r="J180" i="13" s="1"/>
  <c r="G180" i="13"/>
  <c r="Z179" i="13"/>
  <c r="T179" i="13"/>
  <c r="J179" i="13" s="1"/>
  <c r="G179" i="13"/>
  <c r="Z178" i="13"/>
  <c r="T178" i="13"/>
  <c r="J178" i="13" s="1"/>
  <c r="G178" i="13"/>
  <c r="Z177" i="13"/>
  <c r="T177" i="13"/>
  <c r="J177" i="13" s="1"/>
  <c r="G177" i="13"/>
  <c r="Z176" i="13"/>
  <c r="T176" i="13"/>
  <c r="J176" i="13" s="1"/>
  <c r="G176" i="13"/>
  <c r="Z175" i="13"/>
  <c r="T175" i="13"/>
  <c r="J175" i="13" s="1"/>
  <c r="G175" i="13"/>
  <c r="Z174" i="13"/>
  <c r="T174" i="13"/>
  <c r="J174" i="13" s="1"/>
  <c r="G174" i="13"/>
  <c r="Z173" i="13"/>
  <c r="T173" i="13"/>
  <c r="J173" i="13" s="1"/>
  <c r="G173" i="13"/>
  <c r="AB172" i="13"/>
  <c r="AA172" i="13"/>
  <c r="Y172" i="13"/>
  <c r="X172" i="13"/>
  <c r="W172" i="13"/>
  <c r="V172" i="13"/>
  <c r="U172" i="13"/>
  <c r="S172" i="13"/>
  <c r="S171" i="13" s="1"/>
  <c r="R172" i="13"/>
  <c r="Q172" i="13"/>
  <c r="P172" i="13"/>
  <c r="O172" i="13"/>
  <c r="N172" i="13"/>
  <c r="M172" i="13"/>
  <c r="M171" i="13" s="1"/>
  <c r="L172" i="13"/>
  <c r="K172" i="13"/>
  <c r="I172" i="13"/>
  <c r="H172" i="13"/>
  <c r="F172" i="13"/>
  <c r="D172" i="13"/>
  <c r="D171" i="13" s="1"/>
  <c r="Y171" i="13"/>
  <c r="X171" i="13"/>
  <c r="V171" i="13"/>
  <c r="U171" i="13"/>
  <c r="Q171" i="13"/>
  <c r="P171" i="13"/>
  <c r="O171" i="13"/>
  <c r="H171" i="13"/>
  <c r="Z169" i="13"/>
  <c r="Z168" i="13"/>
  <c r="D168" i="13"/>
  <c r="D167" i="13" s="1"/>
  <c r="AB167" i="13"/>
  <c r="AA167" i="13"/>
  <c r="T167" i="13"/>
  <c r="R167" i="13"/>
  <c r="P167" i="13"/>
  <c r="N167" i="13"/>
  <c r="L167" i="13"/>
  <c r="K167" i="13"/>
  <c r="J167" i="13"/>
  <c r="I167" i="13"/>
  <c r="H167" i="13"/>
  <c r="G167" i="13"/>
  <c r="F167" i="13"/>
  <c r="E167" i="13"/>
  <c r="Z166" i="13"/>
  <c r="J166" i="13"/>
  <c r="G166" i="13"/>
  <c r="Z165" i="13"/>
  <c r="Z164" i="13"/>
  <c r="Z163" i="13"/>
  <c r="J163" i="13"/>
  <c r="G163" i="13"/>
  <c r="Z162" i="13"/>
  <c r="J162" i="13"/>
  <c r="G162" i="13"/>
  <c r="Z161" i="13"/>
  <c r="J161" i="13"/>
  <c r="G161" i="13"/>
  <c r="Z160" i="13"/>
  <c r="J160" i="13"/>
  <c r="G160" i="13"/>
  <c r="Z159" i="13"/>
  <c r="J159" i="13"/>
  <c r="G159" i="13"/>
  <c r="AB158" i="13"/>
  <c r="AA158" i="13"/>
  <c r="T158" i="13"/>
  <c r="K158" i="13"/>
  <c r="I158" i="13"/>
  <c r="H158" i="13"/>
  <c r="F158" i="13"/>
  <c r="E158" i="13"/>
  <c r="D158" i="13"/>
  <c r="Z157" i="13"/>
  <c r="J157" i="13"/>
  <c r="G157" i="13"/>
  <c r="Z156" i="13"/>
  <c r="J156" i="13"/>
  <c r="G156" i="13"/>
  <c r="Z155" i="13"/>
  <c r="J155" i="13"/>
  <c r="G155" i="13"/>
  <c r="Z154" i="13"/>
  <c r="J154" i="13"/>
  <c r="G154" i="13"/>
  <c r="Z153" i="13"/>
  <c r="J153" i="13"/>
  <c r="G153" i="13"/>
  <c r="Z152" i="13"/>
  <c r="J152" i="13"/>
  <c r="G152" i="13"/>
  <c r="Z151" i="13"/>
  <c r="J151" i="13"/>
  <c r="G151" i="13"/>
  <c r="Z150" i="13"/>
  <c r="Z149" i="13"/>
  <c r="J149" i="13"/>
  <c r="G149" i="13"/>
  <c r="Z148" i="13"/>
  <c r="J148" i="13"/>
  <c r="G148" i="13"/>
  <c r="Z147" i="13"/>
  <c r="J147" i="13"/>
  <c r="AB146" i="13"/>
  <c r="AA146" i="13"/>
  <c r="T146" i="13"/>
  <c r="R146" i="13"/>
  <c r="P146" i="13"/>
  <c r="N146" i="13"/>
  <c r="L146" i="13"/>
  <c r="K146" i="13"/>
  <c r="I146" i="13"/>
  <c r="H146" i="13"/>
  <c r="F146" i="13"/>
  <c r="E146" i="13"/>
  <c r="D146" i="13"/>
  <c r="Z145" i="13"/>
  <c r="J145" i="13"/>
  <c r="J143" i="13" s="1"/>
  <c r="Z144" i="13"/>
  <c r="AB143" i="13"/>
  <c r="AA143" i="13"/>
  <c r="T143" i="13"/>
  <c r="S143" i="13"/>
  <c r="R143" i="13"/>
  <c r="Q143" i="13"/>
  <c r="P143" i="13"/>
  <c r="O143" i="13"/>
  <c r="N143" i="13"/>
  <c r="M143" i="13"/>
  <c r="L143" i="13"/>
  <c r="K143" i="13"/>
  <c r="I143" i="13"/>
  <c r="H143" i="13"/>
  <c r="G143" i="13"/>
  <c r="F143" i="13"/>
  <c r="E143" i="13"/>
  <c r="D143" i="13"/>
  <c r="Z142" i="13"/>
  <c r="J142" i="13"/>
  <c r="G142" i="13"/>
  <c r="Z141" i="13"/>
  <c r="Z140" i="13"/>
  <c r="J140" i="13"/>
  <c r="G140" i="13"/>
  <c r="Z139" i="13"/>
  <c r="K139" i="13"/>
  <c r="J139" i="13"/>
  <c r="I139" i="13"/>
  <c r="H139" i="13"/>
  <c r="G139" i="13"/>
  <c r="F139" i="13"/>
  <c r="E139" i="13"/>
  <c r="E126" i="13" s="1"/>
  <c r="D139" i="13"/>
  <c r="Z138" i="13"/>
  <c r="J138" i="13"/>
  <c r="G138" i="13"/>
  <c r="Z137" i="13"/>
  <c r="J137" i="13"/>
  <c r="G137" i="13"/>
  <c r="Z136" i="13"/>
  <c r="Z135" i="13"/>
  <c r="Z134" i="13"/>
  <c r="Z133" i="13"/>
  <c r="Z132" i="13"/>
  <c r="J132" i="13"/>
  <c r="G132" i="13"/>
  <c r="Z131" i="13"/>
  <c r="J131" i="13"/>
  <c r="G131" i="13"/>
  <c r="Z130" i="13"/>
  <c r="J130" i="13"/>
  <c r="G130" i="13"/>
  <c r="Z129" i="13"/>
  <c r="J129" i="13"/>
  <c r="G129" i="13"/>
  <c r="AB128" i="13"/>
  <c r="AB126" i="13" s="1"/>
  <c r="AA128" i="13"/>
  <c r="T128" i="13"/>
  <c r="T126" i="13" s="1"/>
  <c r="T125" i="13" s="1"/>
  <c r="R128" i="13"/>
  <c r="P128" i="13"/>
  <c r="N128" i="13"/>
  <c r="N126" i="13" s="1"/>
  <c r="L128" i="13"/>
  <c r="L126" i="13" s="1"/>
  <c r="L125" i="13" s="1"/>
  <c r="K128" i="13"/>
  <c r="I128" i="13"/>
  <c r="I126" i="13" s="1"/>
  <c r="I125" i="13" s="1"/>
  <c r="H128" i="13"/>
  <c r="H126" i="13" s="1"/>
  <c r="F128" i="13"/>
  <c r="D128" i="13"/>
  <c r="D126" i="13" s="1"/>
  <c r="Z127" i="13"/>
  <c r="J127" i="13"/>
  <c r="G127" i="13"/>
  <c r="R126" i="13"/>
  <c r="P126" i="13"/>
  <c r="P125" i="13" s="1"/>
  <c r="Z124" i="13"/>
  <c r="J124" i="13"/>
  <c r="Z123" i="13"/>
  <c r="J123" i="13"/>
  <c r="Z122" i="13"/>
  <c r="J122" i="13"/>
  <c r="G122" i="13"/>
  <c r="Z121" i="13"/>
  <c r="J121" i="13"/>
  <c r="G121" i="13"/>
  <c r="Z120" i="13"/>
  <c r="J120" i="13"/>
  <c r="G120" i="13"/>
  <c r="Z119" i="13"/>
  <c r="J119" i="13"/>
  <c r="G119" i="13"/>
  <c r="Z118" i="13"/>
  <c r="J118" i="13"/>
  <c r="G118" i="13"/>
  <c r="Z117" i="13"/>
  <c r="J117" i="13"/>
  <c r="G117" i="13"/>
  <c r="AB116" i="13"/>
  <c r="AA116" i="13"/>
  <c r="Y116" i="13"/>
  <c r="X116" i="13"/>
  <c r="W116" i="13"/>
  <c r="V116" i="13"/>
  <c r="U116" i="13"/>
  <c r="T116" i="13"/>
  <c r="K116" i="13"/>
  <c r="I116" i="13"/>
  <c r="H116" i="13"/>
  <c r="F116" i="13"/>
  <c r="E116" i="13"/>
  <c r="D116" i="13"/>
  <c r="Z115" i="13"/>
  <c r="J115" i="13"/>
  <c r="G115" i="13"/>
  <c r="Z114" i="13"/>
  <c r="J114" i="13"/>
  <c r="G114" i="13"/>
  <c r="Z113" i="13"/>
  <c r="J113" i="13"/>
  <c r="G113" i="13"/>
  <c r="Z112" i="13"/>
  <c r="J112" i="13"/>
  <c r="G112" i="13"/>
  <c r="Z111" i="13"/>
  <c r="K111" i="13"/>
  <c r="J111" i="13" s="1"/>
  <c r="G111" i="13"/>
  <c r="Z110" i="13"/>
  <c r="J110" i="13"/>
  <c r="G110" i="13"/>
  <c r="Z109" i="13"/>
  <c r="J109" i="13"/>
  <c r="G109" i="13"/>
  <c r="Z108" i="13"/>
  <c r="J108" i="13"/>
  <c r="G108" i="13"/>
  <c r="Z107" i="13"/>
  <c r="Z106" i="13"/>
  <c r="J106" i="13"/>
  <c r="G106" i="13"/>
  <c r="Z105" i="13"/>
  <c r="J105" i="13"/>
  <c r="G105" i="13"/>
  <c r="AB104" i="13"/>
  <c r="Z104" i="13" s="1"/>
  <c r="Y104" i="13"/>
  <c r="X104" i="13"/>
  <c r="W104" i="13"/>
  <c r="V104" i="13"/>
  <c r="U104" i="13"/>
  <c r="T104" i="13"/>
  <c r="T102" i="13" s="1"/>
  <c r="S104" i="13"/>
  <c r="S102" i="13" s="1"/>
  <c r="R104" i="13"/>
  <c r="R102" i="13" s="1"/>
  <c r="Q104" i="13"/>
  <c r="Q102" i="13" s="1"/>
  <c r="P104" i="13"/>
  <c r="P102" i="13" s="1"/>
  <c r="N104" i="13"/>
  <c r="N102" i="13" s="1"/>
  <c r="L104" i="13"/>
  <c r="L102" i="13" s="1"/>
  <c r="K104" i="13"/>
  <c r="I104" i="13"/>
  <c r="G104" i="13" s="1"/>
  <c r="F104" i="13"/>
  <c r="F102" i="13" s="1"/>
  <c r="E104" i="13"/>
  <c r="E102" i="13" s="1"/>
  <c r="D104" i="13"/>
  <c r="D102" i="13" s="1"/>
  <c r="Z103" i="13"/>
  <c r="J103" i="13"/>
  <c r="G103" i="13"/>
  <c r="AA102" i="13"/>
  <c r="H102" i="13"/>
  <c r="Z101" i="13"/>
  <c r="J101" i="13"/>
  <c r="J100" i="13" s="1"/>
  <c r="G101" i="13"/>
  <c r="G100" i="13" s="1"/>
  <c r="AB100" i="13"/>
  <c r="AA100" i="13"/>
  <c r="Y100" i="13"/>
  <c r="X100" i="13"/>
  <c r="W100" i="13"/>
  <c r="V100" i="13"/>
  <c r="U100" i="13"/>
  <c r="T100" i="13"/>
  <c r="S100" i="13"/>
  <c r="R100" i="13"/>
  <c r="Q100" i="13"/>
  <c r="P100" i="13"/>
  <c r="N100" i="13"/>
  <c r="L100" i="13"/>
  <c r="K100" i="13"/>
  <c r="I100" i="13"/>
  <c r="H100" i="13"/>
  <c r="F100" i="13"/>
  <c r="E100" i="13"/>
  <c r="D100" i="13"/>
  <c r="Z99" i="13"/>
  <c r="J99" i="13"/>
  <c r="J98" i="13" s="1"/>
  <c r="G99" i="13"/>
  <c r="AB98" i="13"/>
  <c r="AA98" i="13"/>
  <c r="Y98" i="13"/>
  <c r="X98" i="13"/>
  <c r="W98" i="13"/>
  <c r="V98" i="13"/>
  <c r="U98" i="13"/>
  <c r="T98" i="13"/>
  <c r="S98" i="13"/>
  <c r="R98" i="13"/>
  <c r="Q98" i="13"/>
  <c r="P98" i="13"/>
  <c r="N98" i="13"/>
  <c r="L98" i="13"/>
  <c r="K98" i="13"/>
  <c r="I98" i="13"/>
  <c r="H98" i="13"/>
  <c r="G98" i="13"/>
  <c r="F98" i="13"/>
  <c r="E98" i="13"/>
  <c r="D98" i="13"/>
  <c r="Z97" i="13"/>
  <c r="J97" i="13"/>
  <c r="G97" i="13"/>
  <c r="Z96" i="13"/>
  <c r="J96" i="13"/>
  <c r="G96" i="13"/>
  <c r="AB95" i="13"/>
  <c r="AA95" i="13"/>
  <c r="T95" i="13"/>
  <c r="K95" i="13"/>
  <c r="I95" i="13"/>
  <c r="H95" i="13"/>
  <c r="F95" i="13"/>
  <c r="E95" i="13"/>
  <c r="D95" i="13"/>
  <c r="Z94" i="13"/>
  <c r="G94" i="13"/>
  <c r="Z93" i="13"/>
  <c r="G93" i="13"/>
  <c r="Z92" i="13"/>
  <c r="G92" i="13"/>
  <c r="Z91" i="13"/>
  <c r="J91" i="13"/>
  <c r="G91" i="13"/>
  <c r="Z90" i="13"/>
  <c r="J90" i="13"/>
  <c r="G90" i="13"/>
  <c r="Z89" i="13"/>
  <c r="J89" i="13"/>
  <c r="G89" i="13"/>
  <c r="Z88" i="13"/>
  <c r="J88" i="13"/>
  <c r="G88" i="13"/>
  <c r="Z87" i="13"/>
  <c r="J87" i="13"/>
  <c r="G87" i="13"/>
  <c r="Z86" i="13"/>
  <c r="J86" i="13"/>
  <c r="G86" i="13"/>
  <c r="Z85" i="13"/>
  <c r="J85" i="13"/>
  <c r="G85" i="13"/>
  <c r="AB84" i="13"/>
  <c r="AA84" i="13"/>
  <c r="T84" i="13"/>
  <c r="K84" i="13"/>
  <c r="I84" i="13"/>
  <c r="H84" i="13"/>
  <c r="F84" i="13"/>
  <c r="E84" i="13"/>
  <c r="D84" i="13"/>
  <c r="Z83" i="13"/>
  <c r="J83" i="13"/>
  <c r="G83" i="13"/>
  <c r="Z82" i="13"/>
  <c r="J82" i="13"/>
  <c r="G82" i="13"/>
  <c r="Z81" i="13"/>
  <c r="Z80" i="13"/>
  <c r="J80" i="13"/>
  <c r="G80" i="13"/>
  <c r="Z79" i="13"/>
  <c r="J79" i="13"/>
  <c r="G79" i="13"/>
  <c r="Z78" i="13"/>
  <c r="J78" i="13"/>
  <c r="G78" i="13"/>
  <c r="Z77" i="13"/>
  <c r="J77" i="13"/>
  <c r="G77" i="13"/>
  <c r="Z76" i="13"/>
  <c r="J76" i="13"/>
  <c r="G76" i="13"/>
  <c r="Z75" i="13"/>
  <c r="J75" i="13"/>
  <c r="G75" i="13"/>
  <c r="Z74" i="13"/>
  <c r="J74" i="13"/>
  <c r="G74" i="13"/>
  <c r="Z73" i="13"/>
  <c r="J73" i="13"/>
  <c r="G73" i="13"/>
  <c r="Z72" i="13"/>
  <c r="J72" i="13"/>
  <c r="G72" i="13"/>
  <c r="Z71" i="13"/>
  <c r="J71" i="13"/>
  <c r="G71" i="13"/>
  <c r="Z70" i="13"/>
  <c r="J70" i="13"/>
  <c r="G70" i="13"/>
  <c r="Z69" i="13"/>
  <c r="J69" i="13"/>
  <c r="G69" i="13"/>
  <c r="Z68" i="13"/>
  <c r="J68" i="13"/>
  <c r="G68" i="13"/>
  <c r="Z67" i="13"/>
  <c r="J67" i="13"/>
  <c r="G67" i="13"/>
  <c r="Z66" i="13"/>
  <c r="J66" i="13"/>
  <c r="G66" i="13"/>
  <c r="Z65" i="13"/>
  <c r="J65" i="13"/>
  <c r="G65" i="13"/>
  <c r="Z64" i="13"/>
  <c r="J64" i="13"/>
  <c r="G64" i="13"/>
  <c r="Z63" i="13"/>
  <c r="J63" i="13"/>
  <c r="G63" i="13"/>
  <c r="AB62" i="13"/>
  <c r="AB61" i="13" s="1"/>
  <c r="AA62" i="13"/>
  <c r="T62" i="13"/>
  <c r="T61" i="13" s="1"/>
  <c r="K62" i="13"/>
  <c r="I62" i="13"/>
  <c r="H62" i="13"/>
  <c r="F62" i="13"/>
  <c r="E62" i="13"/>
  <c r="D62" i="13"/>
  <c r="D61" i="13" s="1"/>
  <c r="D60" i="13" s="1"/>
  <c r="F61" i="13"/>
  <c r="Z59" i="13"/>
  <c r="J59" i="13"/>
  <c r="J58" i="13" s="1"/>
  <c r="G59" i="13"/>
  <c r="G58" i="13" s="1"/>
  <c r="AB58" i="13"/>
  <c r="AA58" i="13"/>
  <c r="T58" i="13"/>
  <c r="R58" i="13"/>
  <c r="Q58" i="13"/>
  <c r="P58" i="13"/>
  <c r="N58" i="13"/>
  <c r="L58" i="13"/>
  <c r="K58" i="13"/>
  <c r="I58" i="13"/>
  <c r="H58" i="13"/>
  <c r="F58" i="13"/>
  <c r="E58" i="13"/>
  <c r="D58" i="13"/>
  <c r="Z57" i="13"/>
  <c r="J57" i="13"/>
  <c r="G57" i="13"/>
  <c r="Z56" i="13"/>
  <c r="J56" i="13"/>
  <c r="G56" i="13"/>
  <c r="Z55" i="13"/>
  <c r="J55" i="13"/>
  <c r="G55" i="13"/>
  <c r="Z54" i="13"/>
  <c r="J54" i="13"/>
  <c r="G54" i="13"/>
  <c r="AB53" i="13"/>
  <c r="AA53" i="13"/>
  <c r="T53" i="13"/>
  <c r="R53" i="13"/>
  <c r="Q53" i="13"/>
  <c r="P53" i="13"/>
  <c r="N53" i="13"/>
  <c r="L53" i="13"/>
  <c r="K53" i="13"/>
  <c r="I53" i="13"/>
  <c r="H53" i="13"/>
  <c r="F53" i="13"/>
  <c r="E53" i="13"/>
  <c r="D53" i="13"/>
  <c r="Z52" i="13"/>
  <c r="J52" i="13"/>
  <c r="G52" i="13"/>
  <c r="Z51" i="13"/>
  <c r="J51" i="13"/>
  <c r="G51" i="13"/>
  <c r="Z50" i="13"/>
  <c r="J50" i="13"/>
  <c r="G50" i="13"/>
  <c r="Z49" i="13"/>
  <c r="J49" i="13"/>
  <c r="G49" i="13"/>
  <c r="Z48" i="13"/>
  <c r="J48" i="13"/>
  <c r="G48" i="13"/>
  <c r="Z47" i="13"/>
  <c r="J47" i="13"/>
  <c r="G47" i="13"/>
  <c r="Z46" i="13"/>
  <c r="J46" i="13"/>
  <c r="G46" i="13"/>
  <c r="Z45" i="13"/>
  <c r="J45" i="13"/>
  <c r="G45" i="13"/>
  <c r="Z44" i="13"/>
  <c r="J44" i="13"/>
  <c r="G44" i="13"/>
  <c r="Z43" i="13"/>
  <c r="J43" i="13"/>
  <c r="G43" i="13"/>
  <c r="Z42" i="13"/>
  <c r="J42" i="13"/>
  <c r="G42" i="13"/>
  <c r="E42" i="13"/>
  <c r="Z41" i="13"/>
  <c r="J41" i="13"/>
  <c r="G41" i="13"/>
  <c r="G40" i="13" s="1"/>
  <c r="AB40" i="13"/>
  <c r="AA40" i="13"/>
  <c r="T40" i="13"/>
  <c r="R40" i="13"/>
  <c r="R39" i="13" s="1"/>
  <c r="N40" i="13"/>
  <c r="L40" i="13"/>
  <c r="L39" i="13" s="1"/>
  <c r="K40" i="13"/>
  <c r="J40" i="13"/>
  <c r="I40" i="13"/>
  <c r="H40" i="13"/>
  <c r="F40" i="13"/>
  <c r="E40" i="13"/>
  <c r="D40" i="13"/>
  <c r="Z38" i="13"/>
  <c r="J38" i="13"/>
  <c r="G38" i="13"/>
  <c r="Z37" i="13"/>
  <c r="J37" i="13"/>
  <c r="G37" i="13"/>
  <c r="Z36" i="13"/>
  <c r="J36" i="13"/>
  <c r="G36" i="13"/>
  <c r="Z35" i="13"/>
  <c r="J35" i="13"/>
  <c r="G35" i="13"/>
  <c r="Z34" i="13"/>
  <c r="J34" i="13"/>
  <c r="G34" i="13"/>
  <c r="Z33" i="13"/>
  <c r="J33" i="13"/>
  <c r="G33" i="13"/>
  <c r="Z32" i="13"/>
  <c r="J32" i="13"/>
  <c r="G32" i="13"/>
  <c r="Z31" i="13"/>
  <c r="J31" i="13"/>
  <c r="G31" i="13"/>
  <c r="Z30" i="13"/>
  <c r="J30" i="13"/>
  <c r="G30" i="13"/>
  <c r="Z29" i="13"/>
  <c r="G29" i="13"/>
  <c r="Z28" i="13"/>
  <c r="J28" i="13"/>
  <c r="G28" i="13"/>
  <c r="Z27" i="13"/>
  <c r="J27" i="13"/>
  <c r="G27" i="13"/>
  <c r="AB26" i="13"/>
  <c r="AA26" i="13"/>
  <c r="Z26" i="13" s="1"/>
  <c r="T26" i="13"/>
  <c r="K26" i="13"/>
  <c r="I26" i="13"/>
  <c r="H26" i="13"/>
  <c r="F26" i="13"/>
  <c r="E26" i="13"/>
  <c r="D26" i="13"/>
  <c r="Z25" i="13"/>
  <c r="J25" i="13"/>
  <c r="J24" i="13" s="1"/>
  <c r="J9" i="13"/>
  <c r="J8" i="13" s="1"/>
  <c r="J11" i="13"/>
  <c r="J12" i="13"/>
  <c r="J13" i="13"/>
  <c r="J15" i="13"/>
  <c r="J14" i="13" s="1"/>
  <c r="J17" i="13"/>
  <c r="J16" i="13" s="1"/>
  <c r="J19" i="13"/>
  <c r="J20" i="13"/>
  <c r="J21" i="13"/>
  <c r="J22" i="13"/>
  <c r="G25" i="13"/>
  <c r="G24" i="13" s="1"/>
  <c r="AB24" i="13"/>
  <c r="AA24" i="13"/>
  <c r="T24" i="13"/>
  <c r="K24" i="13"/>
  <c r="I24" i="13"/>
  <c r="H24" i="13"/>
  <c r="F24" i="13"/>
  <c r="E24" i="13"/>
  <c r="D24" i="13"/>
  <c r="Z23" i="13"/>
  <c r="AB22" i="13"/>
  <c r="AA22" i="13"/>
  <c r="T22" i="13"/>
  <c r="R22" i="13"/>
  <c r="R7" i="13" s="1"/>
  <c r="P22" i="13"/>
  <c r="P7" i="13" s="1"/>
  <c r="N22" i="13"/>
  <c r="N7" i="13" s="1"/>
  <c r="L22" i="13"/>
  <c r="L7" i="13" s="1"/>
  <c r="K22" i="13"/>
  <c r="I22" i="13"/>
  <c r="H22" i="13"/>
  <c r="G22" i="13"/>
  <c r="F22" i="13"/>
  <c r="E22" i="13"/>
  <c r="D22" i="13"/>
  <c r="Z21" i="13"/>
  <c r="G21" i="13"/>
  <c r="Z20" i="13"/>
  <c r="G20" i="13"/>
  <c r="Z19" i="13"/>
  <c r="G19" i="13"/>
  <c r="G18" i="13" s="1"/>
  <c r="AB18" i="13"/>
  <c r="AA18" i="13"/>
  <c r="T18" i="13"/>
  <c r="K18" i="13"/>
  <c r="I18" i="13"/>
  <c r="H18" i="13"/>
  <c r="F18" i="13"/>
  <c r="E18" i="13"/>
  <c r="D18" i="13"/>
  <c r="Z17" i="13"/>
  <c r="G17" i="13"/>
  <c r="G16" i="13" s="1"/>
  <c r="AB16" i="13"/>
  <c r="AA16" i="13"/>
  <c r="T16" i="13"/>
  <c r="K16" i="13"/>
  <c r="I16" i="13"/>
  <c r="H16" i="13"/>
  <c r="F16" i="13"/>
  <c r="E16" i="13"/>
  <c r="D16" i="13"/>
  <c r="Z15" i="13"/>
  <c r="G15" i="13"/>
  <c r="G14" i="13" s="1"/>
  <c r="AB14" i="13"/>
  <c r="AA14" i="13"/>
  <c r="T14" i="13"/>
  <c r="K14" i="13"/>
  <c r="I14" i="13"/>
  <c r="H14" i="13"/>
  <c r="F14" i="13"/>
  <c r="E14" i="13"/>
  <c r="D14" i="13"/>
  <c r="Z13" i="13"/>
  <c r="G13" i="13"/>
  <c r="Z12" i="13"/>
  <c r="G12" i="13"/>
  <c r="Z11" i="13"/>
  <c r="G11" i="13"/>
  <c r="G10" i="13" s="1"/>
  <c r="AB10" i="13"/>
  <c r="AA10" i="13"/>
  <c r="T10" i="13"/>
  <c r="K10" i="13"/>
  <c r="I10" i="13"/>
  <c r="H10" i="13"/>
  <c r="F10" i="13"/>
  <c r="E10" i="13"/>
  <c r="D10" i="13"/>
  <c r="Z9" i="13"/>
  <c r="G9" i="13"/>
  <c r="G8" i="13" s="1"/>
  <c r="AB8" i="13"/>
  <c r="AA8" i="13"/>
  <c r="T8" i="13"/>
  <c r="K8" i="13"/>
  <c r="I8" i="13"/>
  <c r="H8" i="13"/>
  <c r="F8" i="13"/>
  <c r="E8" i="13"/>
  <c r="D8" i="13"/>
  <c r="Z498" i="12"/>
  <c r="J498" i="12"/>
  <c r="G498" i="12"/>
  <c r="G497" i="12" s="1"/>
  <c r="AB497" i="12"/>
  <c r="AA497" i="12"/>
  <c r="T497" i="12"/>
  <c r="K497" i="12"/>
  <c r="J497" i="12"/>
  <c r="I497" i="12"/>
  <c r="H497" i="12"/>
  <c r="F497" i="12"/>
  <c r="E497" i="12"/>
  <c r="D497" i="12"/>
  <c r="Z496" i="12"/>
  <c r="K496" i="12"/>
  <c r="J496" i="12" s="1"/>
  <c r="Z495" i="12"/>
  <c r="J495" i="12"/>
  <c r="G495" i="12"/>
  <c r="G494" i="12" s="1"/>
  <c r="G493" i="12" s="1"/>
  <c r="AB494" i="12"/>
  <c r="AA494" i="12"/>
  <c r="T494" i="12"/>
  <c r="T493" i="12" s="1"/>
  <c r="S494" i="12"/>
  <c r="R494" i="12"/>
  <c r="R493" i="12" s="1"/>
  <c r="Q494" i="12"/>
  <c r="Q493" i="12" s="1"/>
  <c r="P494" i="12"/>
  <c r="P493" i="12" s="1"/>
  <c r="O494" i="12"/>
  <c r="O493" i="12" s="1"/>
  <c r="N494" i="12"/>
  <c r="N493" i="12" s="1"/>
  <c r="M494" i="12"/>
  <c r="M493" i="12" s="1"/>
  <c r="L494" i="12"/>
  <c r="L493" i="12" s="1"/>
  <c r="I494" i="12"/>
  <c r="I493" i="12" s="1"/>
  <c r="H494" i="12"/>
  <c r="H493" i="12" s="1"/>
  <c r="F494" i="12"/>
  <c r="F493" i="12" s="1"/>
  <c r="E494" i="12"/>
  <c r="E493" i="12" s="1"/>
  <c r="D494" i="12"/>
  <c r="D493" i="12" s="1"/>
  <c r="AB493" i="12"/>
  <c r="S493" i="12"/>
  <c r="Z492" i="12"/>
  <c r="J492" i="12"/>
  <c r="G492" i="12"/>
  <c r="Z491" i="12"/>
  <c r="J491" i="12"/>
  <c r="G491" i="12"/>
  <c r="AB490" i="12"/>
  <c r="AA490" i="12"/>
  <c r="T490" i="12"/>
  <c r="K490" i="12"/>
  <c r="I490" i="12"/>
  <c r="H490" i="12"/>
  <c r="F490" i="12"/>
  <c r="E490" i="12"/>
  <c r="D490" i="12"/>
  <c r="Z489" i="12"/>
  <c r="J489" i="12"/>
  <c r="G489" i="12"/>
  <c r="Z488" i="12"/>
  <c r="J488" i="12"/>
  <c r="G488" i="12"/>
  <c r="Z487" i="12"/>
  <c r="J487" i="12"/>
  <c r="G487" i="12"/>
  <c r="AB486" i="12"/>
  <c r="AA486" i="12"/>
  <c r="T486" i="12"/>
  <c r="K486" i="12"/>
  <c r="I486" i="12"/>
  <c r="H486" i="12"/>
  <c r="F486" i="12"/>
  <c r="E486" i="12"/>
  <c r="D486" i="12"/>
  <c r="Z485" i="12"/>
  <c r="J485" i="12"/>
  <c r="G485" i="12"/>
  <c r="Z484" i="12"/>
  <c r="J484" i="12"/>
  <c r="G484" i="12"/>
  <c r="Z483" i="12"/>
  <c r="K483" i="12"/>
  <c r="J483" i="12" s="1"/>
  <c r="Z482" i="12"/>
  <c r="K482" i="12"/>
  <c r="J482" i="12" s="1"/>
  <c r="AB481" i="12"/>
  <c r="AA481" i="12"/>
  <c r="T481" i="12"/>
  <c r="S481" i="12"/>
  <c r="S476" i="12" s="1"/>
  <c r="S475" i="12" s="1"/>
  <c r="R481" i="12"/>
  <c r="R476" i="12" s="1"/>
  <c r="R475" i="12" s="1"/>
  <c r="Q481" i="12"/>
  <c r="Q476" i="12" s="1"/>
  <c r="Q475" i="12" s="1"/>
  <c r="P481" i="12"/>
  <c r="P476" i="12" s="1"/>
  <c r="P475" i="12" s="1"/>
  <c r="O481" i="12"/>
  <c r="O476" i="12" s="1"/>
  <c r="O475" i="12" s="1"/>
  <c r="N481" i="12"/>
  <c r="N476" i="12" s="1"/>
  <c r="N475" i="12" s="1"/>
  <c r="M481" i="12"/>
  <c r="M476" i="12" s="1"/>
  <c r="M475" i="12" s="1"/>
  <c r="L481" i="12"/>
  <c r="L476" i="12" s="1"/>
  <c r="L475" i="12" s="1"/>
  <c r="I481" i="12"/>
  <c r="H481" i="12"/>
  <c r="G481" i="12"/>
  <c r="F481" i="12"/>
  <c r="E481" i="12"/>
  <c r="D481" i="12"/>
  <c r="Z480" i="12"/>
  <c r="J480" i="12"/>
  <c r="G480" i="12"/>
  <c r="Z479" i="12"/>
  <c r="J479" i="12"/>
  <c r="G479" i="12"/>
  <c r="AB478" i="12"/>
  <c r="AB476" i="12" s="1"/>
  <c r="AB475" i="12" s="1"/>
  <c r="AA478" i="12"/>
  <c r="T478" i="12"/>
  <c r="T476" i="12" s="1"/>
  <c r="T475" i="12" s="1"/>
  <c r="K478" i="12"/>
  <c r="I478" i="12"/>
  <c r="H478" i="12"/>
  <c r="H476" i="12" s="1"/>
  <c r="F478" i="12"/>
  <c r="E478" i="12"/>
  <c r="D478" i="12"/>
  <c r="D476" i="12" s="1"/>
  <c r="D475" i="12" s="1"/>
  <c r="Z477" i="12"/>
  <c r="J477" i="12"/>
  <c r="G477" i="12"/>
  <c r="F476" i="12"/>
  <c r="F475" i="12" s="1"/>
  <c r="Z474" i="12"/>
  <c r="J474" i="12"/>
  <c r="G474" i="12"/>
  <c r="AB473" i="12"/>
  <c r="AA473" i="12"/>
  <c r="T473" i="12"/>
  <c r="K473" i="12"/>
  <c r="J473" i="12"/>
  <c r="I473" i="12"/>
  <c r="H473" i="12"/>
  <c r="G473" i="12"/>
  <c r="F473" i="12"/>
  <c r="E473" i="12"/>
  <c r="D473" i="12"/>
  <c r="Z472" i="12"/>
  <c r="J472" i="12"/>
  <c r="G472" i="12"/>
  <c r="Z471" i="12"/>
  <c r="J471" i="12"/>
  <c r="Z470" i="12"/>
  <c r="J470" i="12"/>
  <c r="G470" i="12"/>
  <c r="Z469" i="12"/>
  <c r="J469" i="12"/>
  <c r="G469" i="12"/>
  <c r="Z468" i="12"/>
  <c r="J468" i="12"/>
  <c r="J442" i="12"/>
  <c r="J443" i="12"/>
  <c r="J445" i="12"/>
  <c r="J446" i="12"/>
  <c r="J447" i="12"/>
  <c r="J449" i="12"/>
  <c r="J450" i="12"/>
  <c r="J452" i="12"/>
  <c r="J453" i="12"/>
  <c r="J451" i="12" s="1"/>
  <c r="J457" i="12"/>
  <c r="J459" i="12"/>
  <c r="J460" i="12"/>
  <c r="J461" i="12"/>
  <c r="J462" i="12"/>
  <c r="J463" i="12"/>
  <c r="J464" i="12"/>
  <c r="J465" i="12"/>
  <c r="J466" i="12"/>
  <c r="G468" i="12"/>
  <c r="G467" i="12" s="1"/>
  <c r="AB467" i="12"/>
  <c r="AA467" i="12"/>
  <c r="T467" i="12"/>
  <c r="K467" i="12"/>
  <c r="I467" i="12"/>
  <c r="H467" i="12"/>
  <c r="F467" i="12"/>
  <c r="E467" i="12"/>
  <c r="D467" i="12"/>
  <c r="Z466" i="12"/>
  <c r="G466" i="12"/>
  <c r="Z465" i="12"/>
  <c r="G465" i="12"/>
  <c r="Z464" i="12"/>
  <c r="G464" i="12"/>
  <c r="Z463" i="12"/>
  <c r="G463" i="12"/>
  <c r="Z462" i="12"/>
  <c r="G462" i="12"/>
  <c r="Z461" i="12"/>
  <c r="G461" i="12"/>
  <c r="Z460" i="12"/>
  <c r="G460" i="12"/>
  <c r="Z459" i="12"/>
  <c r="G459" i="12"/>
  <c r="G458" i="12" s="1"/>
  <c r="AA458" i="12"/>
  <c r="Z458" i="12" s="1"/>
  <c r="Y458" i="12"/>
  <c r="Y444" i="12" s="1"/>
  <c r="Y441" i="12" s="1"/>
  <c r="K458" i="12"/>
  <c r="H458" i="12"/>
  <c r="F458" i="12"/>
  <c r="E458" i="12"/>
  <c r="D458" i="12"/>
  <c r="Z457" i="12"/>
  <c r="G457" i="12"/>
  <c r="Z456" i="12"/>
  <c r="G456" i="12"/>
  <c r="Z455" i="12"/>
  <c r="G455" i="12"/>
  <c r="Z454" i="12"/>
  <c r="G454" i="12"/>
  <c r="Z453" i="12"/>
  <c r="G453" i="12"/>
  <c r="Z452" i="12"/>
  <c r="G452" i="12"/>
  <c r="AB451" i="12"/>
  <c r="AA451" i="12"/>
  <c r="AA444" i="12" s="1"/>
  <c r="T451" i="12"/>
  <c r="T444" i="12" s="1"/>
  <c r="K451" i="12"/>
  <c r="K444" i="12" s="1"/>
  <c r="K441" i="12" s="1"/>
  <c r="H451" i="12"/>
  <c r="H444" i="12" s="1"/>
  <c r="F451" i="12"/>
  <c r="F444" i="12" s="1"/>
  <c r="F441" i="12" s="1"/>
  <c r="E451" i="12"/>
  <c r="E444" i="12" s="1"/>
  <c r="D451" i="12"/>
  <c r="D444" i="12" s="1"/>
  <c r="D441" i="12" s="1"/>
  <c r="Z450" i="12"/>
  <c r="G450" i="12"/>
  <c r="Z449" i="12"/>
  <c r="G449" i="12"/>
  <c r="Z448" i="12"/>
  <c r="J448" i="12"/>
  <c r="G448" i="12"/>
  <c r="Z447" i="12"/>
  <c r="G447" i="12"/>
  <c r="Z446" i="12"/>
  <c r="G446" i="12"/>
  <c r="Z445" i="12"/>
  <c r="G445" i="12"/>
  <c r="AB444" i="12"/>
  <c r="AB441" i="12" s="1"/>
  <c r="I444" i="12"/>
  <c r="I441" i="12" s="1"/>
  <c r="Z443" i="12"/>
  <c r="G443" i="12"/>
  <c r="Z442" i="12"/>
  <c r="G442" i="12"/>
  <c r="Z440" i="12"/>
  <c r="J440" i="12"/>
  <c r="Z439" i="12"/>
  <c r="J439" i="12"/>
  <c r="G439" i="12"/>
  <c r="AB438" i="12"/>
  <c r="AA438" i="12"/>
  <c r="T438" i="12"/>
  <c r="K438" i="12"/>
  <c r="J438" i="12"/>
  <c r="I438" i="12"/>
  <c r="H438" i="12"/>
  <c r="G438" i="12"/>
  <c r="F438" i="12"/>
  <c r="E438" i="12"/>
  <c r="D438" i="12"/>
  <c r="Z437" i="12"/>
  <c r="J437" i="12"/>
  <c r="G437" i="12"/>
  <c r="E437" i="12"/>
  <c r="Z436" i="12"/>
  <c r="J436" i="12"/>
  <c r="J435" i="12" s="1"/>
  <c r="G436" i="12"/>
  <c r="G435" i="12" s="1"/>
  <c r="E436" i="12"/>
  <c r="E435" i="12" s="1"/>
  <c r="AB435" i="12"/>
  <c r="AA435" i="12"/>
  <c r="T435" i="12"/>
  <c r="K435" i="12"/>
  <c r="I435" i="12"/>
  <c r="H435" i="12"/>
  <c r="F435" i="12"/>
  <c r="D435" i="12"/>
  <c r="Z434" i="12"/>
  <c r="J434" i="12"/>
  <c r="G434" i="12"/>
  <c r="E434" i="12"/>
  <c r="Z433" i="12"/>
  <c r="J433" i="12"/>
  <c r="J432" i="12" s="1"/>
  <c r="G433" i="12"/>
  <c r="G432" i="12" s="1"/>
  <c r="G431" i="12" s="1"/>
  <c r="E433" i="12"/>
  <c r="E432" i="12" s="1"/>
  <c r="E431" i="12" s="1"/>
  <c r="AB432" i="12"/>
  <c r="AB431" i="12" s="1"/>
  <c r="AA432" i="12"/>
  <c r="AA431" i="12" s="1"/>
  <c r="T432" i="12"/>
  <c r="T431" i="12" s="1"/>
  <c r="K432" i="12"/>
  <c r="K431" i="12" s="1"/>
  <c r="I432" i="12"/>
  <c r="I431" i="12" s="1"/>
  <c r="H432" i="12"/>
  <c r="H431" i="12" s="1"/>
  <c r="F432" i="12"/>
  <c r="F431" i="12" s="1"/>
  <c r="D432" i="12"/>
  <c r="D431" i="12" s="1"/>
  <c r="Z430" i="12"/>
  <c r="K430" i="12"/>
  <c r="J430" i="12" s="1"/>
  <c r="AB429" i="12"/>
  <c r="AA429" i="12"/>
  <c r="T429" i="12"/>
  <c r="S429" i="12"/>
  <c r="R429" i="12"/>
  <c r="R423" i="12" s="1"/>
  <c r="Q429" i="12"/>
  <c r="Q423" i="12" s="1"/>
  <c r="P429" i="12"/>
  <c r="P423" i="12" s="1"/>
  <c r="O429" i="12"/>
  <c r="N429" i="12"/>
  <c r="N423" i="12" s="1"/>
  <c r="M429" i="12"/>
  <c r="M423" i="12" s="1"/>
  <c r="L429" i="12"/>
  <c r="L423" i="12" s="1"/>
  <c r="Z428" i="12"/>
  <c r="J428" i="12"/>
  <c r="J427" i="12" s="1"/>
  <c r="G428" i="12"/>
  <c r="G427" i="12" s="1"/>
  <c r="AB427" i="12"/>
  <c r="AA427" i="12"/>
  <c r="T427" i="12"/>
  <c r="K427" i="12"/>
  <c r="I427" i="12"/>
  <c r="H427" i="12"/>
  <c r="F427" i="12"/>
  <c r="E427" i="12"/>
  <c r="Z426" i="12"/>
  <c r="J426" i="12"/>
  <c r="G426" i="12"/>
  <c r="Z425" i="12"/>
  <c r="J425" i="12"/>
  <c r="G425" i="12"/>
  <c r="AB424" i="12"/>
  <c r="AB423" i="12" s="1"/>
  <c r="AA424" i="12"/>
  <c r="T424" i="12"/>
  <c r="T423" i="12" s="1"/>
  <c r="K424" i="12"/>
  <c r="I424" i="12"/>
  <c r="I423" i="12" s="1"/>
  <c r="H424" i="12"/>
  <c r="H423" i="12" s="1"/>
  <c r="F424" i="12"/>
  <c r="F423" i="12" s="1"/>
  <c r="E424" i="12"/>
  <c r="E423" i="12" s="1"/>
  <c r="D424" i="12"/>
  <c r="D423" i="12" s="1"/>
  <c r="Y423" i="12"/>
  <c r="X423" i="12"/>
  <c r="W423" i="12"/>
  <c r="V423" i="12"/>
  <c r="U423" i="12"/>
  <c r="S423" i="12"/>
  <c r="O423" i="12"/>
  <c r="Z422" i="12"/>
  <c r="K422" i="12"/>
  <c r="J422" i="12" s="1"/>
  <c r="Z421" i="12"/>
  <c r="K421" i="12"/>
  <c r="J421" i="12" s="1"/>
  <c r="Z420" i="12"/>
  <c r="K420" i="12"/>
  <c r="J420" i="12" s="1"/>
  <c r="AB419" i="12"/>
  <c r="AA419" i="12"/>
  <c r="T419" i="12"/>
  <c r="S419" i="12"/>
  <c r="R419" i="12"/>
  <c r="Q419" i="12"/>
  <c r="Q407" i="12" s="1"/>
  <c r="P419" i="12"/>
  <c r="P407" i="12" s="1"/>
  <c r="P406" i="12" s="1"/>
  <c r="O419" i="12"/>
  <c r="O407" i="12" s="1"/>
  <c r="O406" i="12" s="1"/>
  <c r="N419" i="12"/>
  <c r="M419" i="12"/>
  <c r="M407" i="12" s="1"/>
  <c r="L419" i="12"/>
  <c r="L407" i="12" s="1"/>
  <c r="I419" i="12"/>
  <c r="H419" i="12"/>
  <c r="G419" i="12"/>
  <c r="F419" i="12"/>
  <c r="E419" i="12"/>
  <c r="D419" i="12"/>
  <c r="Z418" i="12"/>
  <c r="J418" i="12"/>
  <c r="G418" i="12"/>
  <c r="Z417" i="12"/>
  <c r="J417" i="12"/>
  <c r="G417" i="12"/>
  <c r="Z416" i="12"/>
  <c r="J416" i="12"/>
  <c r="G416" i="12"/>
  <c r="AB415" i="12"/>
  <c r="AA415" i="12"/>
  <c r="T415" i="12"/>
  <c r="K415" i="12"/>
  <c r="I415" i="12"/>
  <c r="H415" i="12"/>
  <c r="F415" i="12"/>
  <c r="E415" i="12"/>
  <c r="D415" i="12"/>
  <c r="Z414" i="12"/>
  <c r="J414" i="12"/>
  <c r="G414" i="12"/>
  <c r="Z413" i="12"/>
  <c r="J413" i="12"/>
  <c r="Z412" i="12"/>
  <c r="J412" i="12"/>
  <c r="G412" i="12"/>
  <c r="Z411" i="12"/>
  <c r="J411" i="12"/>
  <c r="Z410" i="12"/>
  <c r="J410" i="12"/>
  <c r="G410" i="12"/>
  <c r="Z409" i="12"/>
  <c r="J409" i="12"/>
  <c r="G409" i="12"/>
  <c r="AB408" i="12"/>
  <c r="AA408" i="12"/>
  <c r="T408" i="12"/>
  <c r="N408" i="12"/>
  <c r="N407" i="12" s="1"/>
  <c r="K408" i="12"/>
  <c r="I408" i="12"/>
  <c r="H408" i="12"/>
  <c r="F408" i="12"/>
  <c r="F407" i="12" s="1"/>
  <c r="E408" i="12"/>
  <c r="D408" i="12"/>
  <c r="D407" i="12" s="1"/>
  <c r="S407" i="12"/>
  <c r="R407" i="12"/>
  <c r="E407" i="12"/>
  <c r="Z405" i="12"/>
  <c r="J405" i="12"/>
  <c r="G405" i="12"/>
  <c r="Z404" i="12"/>
  <c r="J404" i="12"/>
  <c r="G404" i="12"/>
  <c r="D404" i="12"/>
  <c r="Z403" i="12"/>
  <c r="J403" i="12"/>
  <c r="Z402" i="12"/>
  <c r="K402" i="12"/>
  <c r="J402" i="12" s="1"/>
  <c r="G402" i="12"/>
  <c r="Z401" i="12"/>
  <c r="K401" i="12"/>
  <c r="J401" i="12" s="1"/>
  <c r="G401" i="12"/>
  <c r="Z400" i="12"/>
  <c r="K400" i="12"/>
  <c r="J400" i="12" s="1"/>
  <c r="G400" i="12"/>
  <c r="AB399" i="12"/>
  <c r="AA399" i="12"/>
  <c r="T399" i="12"/>
  <c r="S399" i="12"/>
  <c r="S360" i="12" s="1"/>
  <c r="R399" i="12"/>
  <c r="R360" i="12" s="1"/>
  <c r="O399" i="12"/>
  <c r="N399" i="12"/>
  <c r="N360" i="12" s="1"/>
  <c r="M399" i="12"/>
  <c r="M360" i="12" s="1"/>
  <c r="L399" i="12"/>
  <c r="L360" i="12" s="1"/>
  <c r="I399" i="12"/>
  <c r="H399" i="12"/>
  <c r="F399" i="12"/>
  <c r="D399" i="12"/>
  <c r="Z398" i="12"/>
  <c r="J398" i="12"/>
  <c r="G398" i="12"/>
  <c r="Z397" i="12"/>
  <c r="J397" i="12"/>
  <c r="G397" i="12"/>
  <c r="Z396" i="12"/>
  <c r="J396" i="12"/>
  <c r="G396" i="12"/>
  <c r="Z395" i="12"/>
  <c r="Z394" i="12"/>
  <c r="T394" i="12"/>
  <c r="K394" i="12"/>
  <c r="J394" i="12"/>
  <c r="I394" i="12"/>
  <c r="H394" i="12"/>
  <c r="F394" i="12"/>
  <c r="E394" i="12"/>
  <c r="Z393" i="12"/>
  <c r="J393" i="12"/>
  <c r="G393" i="12"/>
  <c r="Z392" i="12"/>
  <c r="J392" i="12"/>
  <c r="G392" i="12"/>
  <c r="Z391" i="12"/>
  <c r="J391" i="12"/>
  <c r="G391" i="12"/>
  <c r="Z390" i="12"/>
  <c r="J390" i="12"/>
  <c r="G390" i="12"/>
  <c r="Z389" i="12"/>
  <c r="J389" i="12"/>
  <c r="G389" i="12"/>
  <c r="Z388" i="12"/>
  <c r="T388" i="12"/>
  <c r="K388" i="12"/>
  <c r="I388" i="12"/>
  <c r="H388" i="12"/>
  <c r="F388" i="12"/>
  <c r="E388" i="12"/>
  <c r="Z387" i="12"/>
  <c r="J387" i="12"/>
  <c r="G387" i="12"/>
  <c r="Z386" i="12"/>
  <c r="J386" i="12"/>
  <c r="G386" i="12"/>
  <c r="Z385" i="12"/>
  <c r="J385" i="12"/>
  <c r="G385" i="12"/>
  <c r="Z384" i="12"/>
  <c r="T384" i="12"/>
  <c r="K384" i="12"/>
  <c r="I384" i="12"/>
  <c r="H384" i="12"/>
  <c r="F384" i="12"/>
  <c r="E384" i="12"/>
  <c r="Z383" i="12"/>
  <c r="J383" i="12"/>
  <c r="G383" i="12"/>
  <c r="Z382" i="12"/>
  <c r="G382" i="12"/>
  <c r="Z381" i="12"/>
  <c r="J381" i="12"/>
  <c r="G381" i="12"/>
  <c r="Z380" i="12"/>
  <c r="J380" i="12"/>
  <c r="G380" i="12"/>
  <c r="Z379" i="12"/>
  <c r="J379" i="12"/>
  <c r="G379" i="12"/>
  <c r="Z378" i="12"/>
  <c r="J378" i="12"/>
  <c r="G378" i="12"/>
  <c r="Z377" i="12"/>
  <c r="G377" i="12"/>
  <c r="Z376" i="12"/>
  <c r="J376" i="12"/>
  <c r="G376" i="12"/>
  <c r="Z375" i="12"/>
  <c r="T375" i="12"/>
  <c r="I375" i="12"/>
  <c r="H375" i="12"/>
  <c r="F375" i="12"/>
  <c r="E375" i="12"/>
  <c r="Z374" i="12"/>
  <c r="J374" i="12"/>
  <c r="G374" i="12"/>
  <c r="Z373" i="12"/>
  <c r="J373" i="12"/>
  <c r="G373" i="12"/>
  <c r="Z372" i="12"/>
  <c r="K372" i="12"/>
  <c r="I372" i="12"/>
  <c r="H372" i="12"/>
  <c r="F372" i="12"/>
  <c r="E372" i="12"/>
  <c r="Z371" i="12"/>
  <c r="J371" i="12"/>
  <c r="G371" i="12"/>
  <c r="Z370" i="12"/>
  <c r="J370" i="12"/>
  <c r="G370" i="12"/>
  <c r="Z369" i="12"/>
  <c r="J369" i="12"/>
  <c r="G369" i="12"/>
  <c r="AB368" i="12"/>
  <c r="AA368" i="12"/>
  <c r="T368" i="12"/>
  <c r="K368" i="12"/>
  <c r="I368" i="12"/>
  <c r="G368" i="12" s="1"/>
  <c r="F368" i="12"/>
  <c r="E368" i="12"/>
  <c r="Z367" i="12"/>
  <c r="Z366" i="12"/>
  <c r="J366" i="12"/>
  <c r="G366" i="12"/>
  <c r="E366" i="12"/>
  <c r="Z365" i="12"/>
  <c r="J365" i="12"/>
  <c r="G365" i="12"/>
  <c r="Z364" i="12"/>
  <c r="J364" i="12"/>
  <c r="G364" i="12"/>
  <c r="Z363" i="12"/>
  <c r="J363" i="12"/>
  <c r="Z362" i="12"/>
  <c r="J362" i="12"/>
  <c r="G362" i="12"/>
  <c r="AB361" i="12"/>
  <c r="AA361" i="12"/>
  <c r="T361" i="12"/>
  <c r="K361" i="12"/>
  <c r="I361" i="12"/>
  <c r="H361" i="12"/>
  <c r="H360" i="12" s="1"/>
  <c r="H359" i="12" s="1"/>
  <c r="F361" i="12"/>
  <c r="E361" i="12"/>
  <c r="D361" i="12"/>
  <c r="Q360" i="12"/>
  <c r="P360" i="12"/>
  <c r="O360" i="12"/>
  <c r="D360" i="12"/>
  <c r="D359" i="12" s="1"/>
  <c r="Z358" i="12"/>
  <c r="J358" i="12"/>
  <c r="G358" i="12"/>
  <c r="Z357" i="12"/>
  <c r="J357" i="12"/>
  <c r="G357" i="12"/>
  <c r="Z356" i="12"/>
  <c r="K356" i="12"/>
  <c r="J356" i="12" s="1"/>
  <c r="G356" i="12"/>
  <c r="Z355" i="12"/>
  <c r="K355" i="12"/>
  <c r="J355" i="12" s="1"/>
  <c r="G355" i="12"/>
  <c r="AB354" i="12"/>
  <c r="AA354" i="12"/>
  <c r="T354" i="12"/>
  <c r="R354" i="12"/>
  <c r="O354" i="12"/>
  <c r="N354" i="12"/>
  <c r="M354" i="12"/>
  <c r="L354" i="12"/>
  <c r="I354" i="12"/>
  <c r="H354" i="12"/>
  <c r="F354" i="12"/>
  <c r="E354" i="12"/>
  <c r="D354" i="12"/>
  <c r="Z353" i="12"/>
  <c r="J353" i="12"/>
  <c r="G353" i="12"/>
  <c r="E353" i="12"/>
  <c r="Z352" i="12"/>
  <c r="J352" i="12"/>
  <c r="J351" i="12"/>
  <c r="G352" i="12"/>
  <c r="Z351" i="12"/>
  <c r="G351" i="12"/>
  <c r="AB350" i="12"/>
  <c r="AA350" i="12"/>
  <c r="T350" i="12"/>
  <c r="K350" i="12"/>
  <c r="I350" i="12"/>
  <c r="H350" i="12"/>
  <c r="F350" i="12"/>
  <c r="E350" i="12"/>
  <c r="D350" i="12"/>
  <c r="Z349" i="12"/>
  <c r="Z348" i="12"/>
  <c r="G348" i="12"/>
  <c r="Z347" i="12"/>
  <c r="J347" i="12"/>
  <c r="G347" i="12"/>
  <c r="Z346" i="12"/>
  <c r="J346" i="12"/>
  <c r="G346" i="12"/>
  <c r="Z345" i="12"/>
  <c r="J345" i="12"/>
  <c r="G345" i="12"/>
  <c r="Z344" i="12"/>
  <c r="T344" i="12"/>
  <c r="K344" i="12"/>
  <c r="I344" i="12"/>
  <c r="H344" i="12"/>
  <c r="F344" i="12"/>
  <c r="E344" i="12"/>
  <c r="D344" i="12"/>
  <c r="Z343" i="12"/>
  <c r="J343" i="12"/>
  <c r="G343" i="12"/>
  <c r="Z342" i="12"/>
  <c r="J342" i="12"/>
  <c r="G342" i="12"/>
  <c r="Z341" i="12"/>
  <c r="J341" i="12"/>
  <c r="G341" i="12"/>
  <c r="Z340" i="12"/>
  <c r="J340" i="12"/>
  <c r="G340" i="12"/>
  <c r="Z339" i="12"/>
  <c r="J339" i="12"/>
  <c r="G339" i="12"/>
  <c r="Z338" i="12"/>
  <c r="I338" i="12"/>
  <c r="H338" i="12"/>
  <c r="F338" i="12"/>
  <c r="E338" i="12"/>
  <c r="D338" i="12"/>
  <c r="Z337" i="12"/>
  <c r="J337" i="12"/>
  <c r="G337" i="12"/>
  <c r="Z336" i="12"/>
  <c r="K336" i="12"/>
  <c r="J336" i="12" s="1"/>
  <c r="G336" i="12"/>
  <c r="Z335" i="12"/>
  <c r="K335" i="12"/>
  <c r="J335" i="12" s="1"/>
  <c r="G335" i="12"/>
  <c r="Z334" i="12"/>
  <c r="K334" i="12"/>
  <c r="J334" i="12" s="1"/>
  <c r="G334" i="12"/>
  <c r="Z333" i="12"/>
  <c r="K333" i="12"/>
  <c r="J333" i="12" s="1"/>
  <c r="G333" i="12"/>
  <c r="Z332" i="12"/>
  <c r="K332" i="12"/>
  <c r="J332" i="12" s="1"/>
  <c r="G332" i="12"/>
  <c r="Z331" i="12"/>
  <c r="K331" i="12"/>
  <c r="J331" i="12" s="1"/>
  <c r="G331" i="12"/>
  <c r="Z330" i="12"/>
  <c r="K330" i="12"/>
  <c r="J330" i="12" s="1"/>
  <c r="G330" i="12"/>
  <c r="Z329" i="12"/>
  <c r="K329" i="12"/>
  <c r="J329" i="12" s="1"/>
  <c r="G329" i="12"/>
  <c r="Z328" i="12"/>
  <c r="K328" i="12"/>
  <c r="J328" i="12" s="1"/>
  <c r="G328" i="12"/>
  <c r="Z327" i="12"/>
  <c r="K327" i="12"/>
  <c r="J327" i="12" s="1"/>
  <c r="G327" i="12"/>
  <c r="Z326" i="12"/>
  <c r="K326" i="12"/>
  <c r="J326" i="12" s="1"/>
  <c r="G326" i="12"/>
  <c r="AB325" i="12"/>
  <c r="AB324" i="12" s="1"/>
  <c r="AB172" i="12"/>
  <c r="Z172" i="12" s="1"/>
  <c r="AB202" i="12"/>
  <c r="AB218" i="12"/>
  <c r="AB228" i="12"/>
  <c r="AB234" i="12"/>
  <c r="AB266" i="12"/>
  <c r="AB275" i="12"/>
  <c r="AB279" i="12"/>
  <c r="AB285" i="12"/>
  <c r="Z285" i="12" s="1"/>
  <c r="AA325" i="12"/>
  <c r="AA525" i="12" s="1"/>
  <c r="T325" i="12"/>
  <c r="S325" i="12"/>
  <c r="S324" i="12" s="1"/>
  <c r="R325" i="12"/>
  <c r="O325" i="12"/>
  <c r="O324" i="12" s="1"/>
  <c r="N325" i="12"/>
  <c r="M325" i="12"/>
  <c r="M324" i="12" s="1"/>
  <c r="L325" i="12"/>
  <c r="I325" i="12"/>
  <c r="H325" i="12"/>
  <c r="F325" i="12"/>
  <c r="F324" i="12" s="1"/>
  <c r="F172" i="12"/>
  <c r="F188" i="12"/>
  <c r="F218" i="12"/>
  <c r="F228" i="12"/>
  <c r="F234" i="12"/>
  <c r="F242" i="12"/>
  <c r="F252" i="12"/>
  <c r="F261" i="12"/>
  <c r="F266" i="12"/>
  <c r="F275" i="12"/>
  <c r="F279" i="12"/>
  <c r="F289" i="12"/>
  <c r="F313" i="12"/>
  <c r="F8" i="12"/>
  <c r="F10" i="12"/>
  <c r="F14" i="12"/>
  <c r="F16" i="12"/>
  <c r="F18" i="12"/>
  <c r="F22" i="12"/>
  <c r="F24" i="12"/>
  <c r="F26" i="12"/>
  <c r="F40" i="12"/>
  <c r="F53" i="12"/>
  <c r="F58" i="12"/>
  <c r="F62" i="12"/>
  <c r="F84" i="12"/>
  <c r="F95" i="12"/>
  <c r="F98" i="12"/>
  <c r="F100" i="12"/>
  <c r="F104" i="12"/>
  <c r="F102" i="12" s="1"/>
  <c r="F116" i="12"/>
  <c r="F128" i="12"/>
  <c r="F139" i="12"/>
  <c r="F146" i="12"/>
  <c r="F158" i="12"/>
  <c r="F167" i="12"/>
  <c r="E325" i="12"/>
  <c r="D325" i="12"/>
  <c r="D172" i="12"/>
  <c r="D188" i="12"/>
  <c r="D218" i="12"/>
  <c r="D228" i="12"/>
  <c r="D234" i="12"/>
  <c r="D242" i="12"/>
  <c r="D266" i="12"/>
  <c r="D275" i="12"/>
  <c r="D279" i="12"/>
  <c r="D289" i="12"/>
  <c r="D285" i="12" s="1"/>
  <c r="I324" i="12"/>
  <c r="Z323" i="12"/>
  <c r="K323" i="12"/>
  <c r="J323" i="12" s="1"/>
  <c r="G323" i="12"/>
  <c r="Z322" i="12"/>
  <c r="J322" i="12"/>
  <c r="G322" i="12"/>
  <c r="Z321" i="12"/>
  <c r="J321" i="12"/>
  <c r="G321" i="12"/>
  <c r="Z320" i="12"/>
  <c r="J320" i="12"/>
  <c r="G320" i="12"/>
  <c r="Z319" i="12"/>
  <c r="J319" i="12"/>
  <c r="G319" i="12"/>
  <c r="Z318" i="12"/>
  <c r="J318" i="12"/>
  <c r="G318" i="12"/>
  <c r="Z317" i="12"/>
  <c r="J317" i="12"/>
  <c r="G317" i="12"/>
  <c r="Z316" i="12"/>
  <c r="J316" i="12"/>
  <c r="G316" i="12"/>
  <c r="Z315" i="12"/>
  <c r="J315" i="12"/>
  <c r="J314" i="12"/>
  <c r="G315" i="12"/>
  <c r="Z314" i="12"/>
  <c r="G314" i="12"/>
  <c r="Z313" i="12"/>
  <c r="K313" i="12"/>
  <c r="K285" i="12" s="1"/>
  <c r="H313" i="12"/>
  <c r="G313" i="12" s="1"/>
  <c r="E313" i="12"/>
  <c r="Z312" i="12"/>
  <c r="Z311" i="12"/>
  <c r="T311" i="12"/>
  <c r="J311" i="12" s="1"/>
  <c r="G311" i="12"/>
  <c r="Z310" i="12"/>
  <c r="J310" i="12"/>
  <c r="G310" i="12"/>
  <c r="Z309" i="12"/>
  <c r="J309" i="12"/>
  <c r="G309" i="12"/>
  <c r="Z308" i="12"/>
  <c r="J308" i="12"/>
  <c r="G308" i="12"/>
  <c r="Z307" i="12"/>
  <c r="J307" i="12"/>
  <c r="G307" i="12"/>
  <c r="Z306" i="12"/>
  <c r="J306" i="12"/>
  <c r="G306" i="12"/>
  <c r="Z305" i="12"/>
  <c r="J305" i="12"/>
  <c r="G305" i="12"/>
  <c r="Z304" i="12"/>
  <c r="J304" i="12"/>
  <c r="G304" i="12"/>
  <c r="Z303" i="12"/>
  <c r="J303" i="12"/>
  <c r="G303" i="12"/>
  <c r="Z302" i="12"/>
  <c r="J302" i="12"/>
  <c r="G302" i="12"/>
  <c r="Z301" i="12"/>
  <c r="J301" i="12"/>
  <c r="G301" i="12"/>
  <c r="Z300" i="12"/>
  <c r="J300" i="12"/>
  <c r="G300" i="12"/>
  <c r="Z299" i="12"/>
  <c r="J299" i="12"/>
  <c r="G299" i="12"/>
  <c r="Z298" i="12"/>
  <c r="J298" i="12"/>
  <c r="G298" i="12"/>
  <c r="Z297" i="12"/>
  <c r="J297" i="12"/>
  <c r="G297" i="12"/>
  <c r="Z296" i="12"/>
  <c r="J296" i="12"/>
  <c r="G296" i="12"/>
  <c r="Z295" i="12"/>
  <c r="J295" i="12"/>
  <c r="G295" i="12"/>
  <c r="Z294" i="12"/>
  <c r="J294" i="12"/>
  <c r="G294" i="12"/>
  <c r="Z293" i="12"/>
  <c r="J293" i="12"/>
  <c r="G293" i="12"/>
  <c r="Z292" i="12"/>
  <c r="J292" i="12"/>
  <c r="G292" i="12"/>
  <c r="Z291" i="12"/>
  <c r="J291" i="12"/>
  <c r="G291" i="12"/>
  <c r="Z290" i="12"/>
  <c r="J290" i="12"/>
  <c r="G290" i="12"/>
  <c r="Z289" i="12"/>
  <c r="T289" i="12"/>
  <c r="J289" i="12" s="1"/>
  <c r="I289" i="12"/>
  <c r="G289" i="12" s="1"/>
  <c r="E289" i="12"/>
  <c r="Z288" i="12"/>
  <c r="J288" i="12"/>
  <c r="G288" i="12"/>
  <c r="Z287" i="12"/>
  <c r="J287" i="12"/>
  <c r="G287" i="12"/>
  <c r="Z286" i="12"/>
  <c r="J286" i="12"/>
  <c r="G286" i="12"/>
  <c r="S285" i="12"/>
  <c r="R285" i="12"/>
  <c r="Q285" i="12"/>
  <c r="P285" i="12"/>
  <c r="O285" i="12"/>
  <c r="N285" i="12"/>
  <c r="M285" i="12"/>
  <c r="L285" i="12"/>
  <c r="Z283" i="12"/>
  <c r="T283" i="12"/>
  <c r="G283" i="12"/>
  <c r="Z282" i="12"/>
  <c r="T282" i="12"/>
  <c r="J282" i="12" s="1"/>
  <c r="G282" i="12"/>
  <c r="Z281" i="12"/>
  <c r="T281" i="12"/>
  <c r="J281" i="12" s="1"/>
  <c r="G281" i="12"/>
  <c r="Z280" i="12"/>
  <c r="T280" i="12"/>
  <c r="J280" i="12" s="1"/>
  <c r="G280" i="12"/>
  <c r="AA279" i="12"/>
  <c r="T279" i="12"/>
  <c r="R279" i="12"/>
  <c r="O279" i="12"/>
  <c r="N279" i="12"/>
  <c r="M279" i="12"/>
  <c r="L279" i="12"/>
  <c r="K279" i="12"/>
  <c r="J279" i="12" s="1"/>
  <c r="I279" i="12"/>
  <c r="H279" i="12"/>
  <c r="E279" i="12"/>
  <c r="Z278" i="12"/>
  <c r="T278" i="12"/>
  <c r="J278" i="12" s="1"/>
  <c r="G278" i="12"/>
  <c r="Z277" i="12"/>
  <c r="T277" i="12"/>
  <c r="J277" i="12" s="1"/>
  <c r="G277" i="12"/>
  <c r="Z276" i="12"/>
  <c r="T276" i="12"/>
  <c r="K276" i="12"/>
  <c r="G276" i="12"/>
  <c r="AA275" i="12"/>
  <c r="T275" i="12"/>
  <c r="R275" i="12"/>
  <c r="O275" i="12"/>
  <c r="N275" i="12"/>
  <c r="M275" i="12"/>
  <c r="L275" i="12"/>
  <c r="I275" i="12"/>
  <c r="H275" i="12"/>
  <c r="E275" i="12"/>
  <c r="Z274" i="12"/>
  <c r="T274" i="12"/>
  <c r="K274" i="12"/>
  <c r="G274" i="12"/>
  <c r="Z273" i="12"/>
  <c r="T273" i="12"/>
  <c r="K273" i="12"/>
  <c r="G273" i="12"/>
  <c r="Z272" i="12"/>
  <c r="T272" i="12"/>
  <c r="J272" i="12" s="1"/>
  <c r="G272" i="12"/>
  <c r="Z271" i="12"/>
  <c r="T271" i="12"/>
  <c r="K271" i="12"/>
  <c r="G271" i="12"/>
  <c r="Z270" i="12"/>
  <c r="T270" i="12"/>
  <c r="K270" i="12"/>
  <c r="G270" i="12"/>
  <c r="Z269" i="12"/>
  <c r="T269" i="12"/>
  <c r="K269" i="12"/>
  <c r="G269" i="12"/>
  <c r="Z268" i="12"/>
  <c r="T268" i="12"/>
  <c r="K268" i="12"/>
  <c r="G268" i="12"/>
  <c r="Z267" i="12"/>
  <c r="T267" i="12"/>
  <c r="K267" i="12"/>
  <c r="G267" i="12"/>
  <c r="AA266" i="12"/>
  <c r="W266" i="12"/>
  <c r="T266" i="12" s="1"/>
  <c r="R266" i="12"/>
  <c r="O266" i="12"/>
  <c r="N266" i="12"/>
  <c r="M266" i="12"/>
  <c r="L266" i="12"/>
  <c r="I266" i="12"/>
  <c r="H266" i="12"/>
  <c r="E266" i="12"/>
  <c r="Z265" i="12"/>
  <c r="Z264" i="12"/>
  <c r="T264" i="12"/>
  <c r="J264" i="12" s="1"/>
  <c r="G264" i="12"/>
  <c r="Z263" i="12"/>
  <c r="J263" i="12"/>
  <c r="G263" i="12"/>
  <c r="Z262" i="12"/>
  <c r="T262" i="12"/>
  <c r="J262" i="12" s="1"/>
  <c r="J261" i="12" s="1"/>
  <c r="G262" i="12"/>
  <c r="Z261" i="12"/>
  <c r="T261" i="12"/>
  <c r="K261" i="12"/>
  <c r="I261" i="12"/>
  <c r="H261" i="12"/>
  <c r="G261" i="12"/>
  <c r="E261" i="12"/>
  <c r="Z260" i="12"/>
  <c r="T260" i="12"/>
  <c r="J260" i="12" s="1"/>
  <c r="G260" i="12"/>
  <c r="Z259" i="12"/>
  <c r="T259" i="12"/>
  <c r="J259" i="12" s="1"/>
  <c r="G259" i="12"/>
  <c r="Z258" i="12"/>
  <c r="T258" i="12"/>
  <c r="J258" i="12" s="1"/>
  <c r="G258" i="12"/>
  <c r="Z257" i="12"/>
  <c r="T257" i="12"/>
  <c r="J257" i="12" s="1"/>
  <c r="G257" i="12"/>
  <c r="Z256" i="12"/>
  <c r="T256" i="12"/>
  <c r="J256" i="12" s="1"/>
  <c r="G256" i="12"/>
  <c r="Z255" i="12"/>
  <c r="T255" i="12"/>
  <c r="J255" i="12" s="1"/>
  <c r="G255" i="12"/>
  <c r="Z254" i="12"/>
  <c r="T254" i="12"/>
  <c r="J254" i="12" s="1"/>
  <c r="G254" i="12"/>
  <c r="Z253" i="12"/>
  <c r="T253" i="12"/>
  <c r="J253" i="12" s="1"/>
  <c r="G253" i="12"/>
  <c r="Z252" i="12"/>
  <c r="T252" i="12"/>
  <c r="K252" i="12"/>
  <c r="I252" i="12"/>
  <c r="H252" i="12"/>
  <c r="E252" i="12"/>
  <c r="Z251" i="12"/>
  <c r="Z250" i="12"/>
  <c r="T250" i="12"/>
  <c r="J250" i="12" s="1"/>
  <c r="G250" i="12"/>
  <c r="Z249" i="12"/>
  <c r="T249" i="12"/>
  <c r="J249" i="12" s="1"/>
  <c r="G249" i="12"/>
  <c r="Z248" i="12"/>
  <c r="T248" i="12"/>
  <c r="J248" i="12" s="1"/>
  <c r="G248" i="12"/>
  <c r="Z247" i="12"/>
  <c r="T247" i="12"/>
  <c r="J247" i="12" s="1"/>
  <c r="G247" i="12"/>
  <c r="Z246" i="12"/>
  <c r="T246" i="12"/>
  <c r="J246" i="12" s="1"/>
  <c r="G246" i="12"/>
  <c r="Z245" i="12"/>
  <c r="T245" i="12"/>
  <c r="J245" i="12" s="1"/>
  <c r="G245" i="12"/>
  <c r="Z244" i="12"/>
  <c r="T244" i="12"/>
  <c r="J244" i="12" s="1"/>
  <c r="G244" i="12"/>
  <c r="Z243" i="12"/>
  <c r="T243" i="12"/>
  <c r="J243" i="12" s="1"/>
  <c r="G243" i="12"/>
  <c r="Z242" i="12"/>
  <c r="K242" i="12"/>
  <c r="I242" i="12"/>
  <c r="H242" i="12"/>
  <c r="E242" i="12"/>
  <c r="Z241" i="12"/>
  <c r="T241" i="12"/>
  <c r="J241" i="12" s="1"/>
  <c r="G241" i="12"/>
  <c r="Z240" i="12"/>
  <c r="T240" i="12"/>
  <c r="J240" i="12" s="1"/>
  <c r="G240" i="12"/>
  <c r="Z239" i="12"/>
  <c r="T239" i="12"/>
  <c r="J239" i="12" s="1"/>
  <c r="G239" i="12"/>
  <c r="Z238" i="12"/>
  <c r="T238" i="12"/>
  <c r="K238" i="12"/>
  <c r="E238" i="12"/>
  <c r="Z237" i="12"/>
  <c r="T237" i="12"/>
  <c r="J237" i="12" s="1"/>
  <c r="G237" i="12"/>
  <c r="Z236" i="12"/>
  <c r="T236" i="12"/>
  <c r="J236" i="12" s="1"/>
  <c r="G236" i="12"/>
  <c r="Z235" i="12"/>
  <c r="T235" i="12"/>
  <c r="J235" i="12" s="1"/>
  <c r="G235" i="12"/>
  <c r="AA234" i="12"/>
  <c r="Z234" i="12" s="1"/>
  <c r="T234" i="12"/>
  <c r="K234" i="12"/>
  <c r="I234" i="12"/>
  <c r="E234" i="12"/>
  <c r="Z233" i="12"/>
  <c r="J233" i="12"/>
  <c r="G233" i="12"/>
  <c r="Z232" i="12"/>
  <c r="T232" i="12"/>
  <c r="J232" i="12" s="1"/>
  <c r="G232" i="12"/>
  <c r="Z231" i="12"/>
  <c r="T231" i="12"/>
  <c r="G231" i="12"/>
  <c r="Z230" i="12"/>
  <c r="T230" i="12"/>
  <c r="J230" i="12" s="1"/>
  <c r="G230" i="12"/>
  <c r="Z229" i="12"/>
  <c r="T229" i="12"/>
  <c r="G229" i="12"/>
  <c r="Z228" i="12"/>
  <c r="X228" i="12"/>
  <c r="W228" i="12"/>
  <c r="V228" i="12"/>
  <c r="U228" i="12"/>
  <c r="K228" i="12"/>
  <c r="I228" i="12"/>
  <c r="H228" i="12"/>
  <c r="E228" i="12"/>
  <c r="Z227" i="12"/>
  <c r="T227" i="12"/>
  <c r="J227" i="12" s="1"/>
  <c r="G227" i="12"/>
  <c r="Z226" i="12"/>
  <c r="T226" i="12"/>
  <c r="J226" i="12" s="1"/>
  <c r="G226" i="12"/>
  <c r="Z225" i="12"/>
  <c r="T225" i="12"/>
  <c r="J225" i="12" s="1"/>
  <c r="G225" i="12"/>
  <c r="Z224" i="12"/>
  <c r="T224" i="12"/>
  <c r="J224" i="12" s="1"/>
  <c r="G224" i="12"/>
  <c r="Z223" i="12"/>
  <c r="T223" i="12"/>
  <c r="J223" i="12" s="1"/>
  <c r="G223" i="12"/>
  <c r="Z222" i="12"/>
  <c r="T222" i="12"/>
  <c r="J222" i="12" s="1"/>
  <c r="G222" i="12"/>
  <c r="Z221" i="12"/>
  <c r="T221" i="12"/>
  <c r="J221" i="12" s="1"/>
  <c r="G221" i="12"/>
  <c r="Z220" i="12"/>
  <c r="T220" i="12"/>
  <c r="J220" i="12" s="1"/>
  <c r="G220" i="12"/>
  <c r="Z219" i="12"/>
  <c r="T219" i="12"/>
  <c r="J219" i="12" s="1"/>
  <c r="G219" i="12"/>
  <c r="AA218" i="12"/>
  <c r="Z218" i="12" s="1"/>
  <c r="Y218" i="12"/>
  <c r="Y217" i="12" s="1"/>
  <c r="X218" i="12"/>
  <c r="W218" i="12"/>
  <c r="V218" i="12"/>
  <c r="U218" i="12"/>
  <c r="S218" i="12"/>
  <c r="S217" i="12" s="1"/>
  <c r="R218" i="12"/>
  <c r="Q218" i="12"/>
  <c r="Q217" i="12" s="1"/>
  <c r="P218" i="12"/>
  <c r="P217" i="12" s="1"/>
  <c r="O218" i="12"/>
  <c r="N218" i="12"/>
  <c r="M218" i="12"/>
  <c r="L218" i="12"/>
  <c r="K218" i="12"/>
  <c r="I218" i="12"/>
  <c r="H218" i="12"/>
  <c r="E218" i="12"/>
  <c r="Z215" i="12"/>
  <c r="T215" i="12"/>
  <c r="J215" i="12" s="1"/>
  <c r="Z214" i="12"/>
  <c r="T214" i="12"/>
  <c r="K214" i="12"/>
  <c r="Z213" i="12"/>
  <c r="T213" i="12"/>
  <c r="K213" i="12"/>
  <c r="Z212" i="12"/>
  <c r="T212" i="12"/>
  <c r="K212" i="12"/>
  <c r="Z211" i="12"/>
  <c r="T211" i="12"/>
  <c r="K211" i="12"/>
  <c r="Z210" i="12"/>
  <c r="T210" i="12"/>
  <c r="K210" i="12"/>
  <c r="Z209" i="12"/>
  <c r="T209" i="12"/>
  <c r="K209" i="12"/>
  <c r="Z208" i="12"/>
  <c r="T208" i="12"/>
  <c r="K208" i="12"/>
  <c r="Z207" i="12"/>
  <c r="T207" i="12"/>
  <c r="K207" i="12"/>
  <c r="Z206" i="12"/>
  <c r="T206" i="12"/>
  <c r="K206" i="12"/>
  <c r="Z205" i="12"/>
  <c r="T205" i="12"/>
  <c r="K205" i="12"/>
  <c r="Z204" i="12"/>
  <c r="T204" i="12"/>
  <c r="K204" i="12"/>
  <c r="Z203" i="12"/>
  <c r="T203" i="12"/>
  <c r="K203" i="12"/>
  <c r="AA202" i="12"/>
  <c r="W202" i="12"/>
  <c r="W171" i="12" s="1"/>
  <c r="V202" i="12"/>
  <c r="R202" i="12"/>
  <c r="O202" i="12"/>
  <c r="N202" i="12"/>
  <c r="M202" i="12"/>
  <c r="L202" i="12"/>
  <c r="I202" i="12"/>
  <c r="H202" i="12"/>
  <c r="G202" i="12"/>
  <c r="F202" i="12"/>
  <c r="E202" i="12"/>
  <c r="D202" i="12"/>
  <c r="Z201" i="12"/>
  <c r="J201" i="12"/>
  <c r="G201" i="12"/>
  <c r="Z200" i="12"/>
  <c r="J200" i="12"/>
  <c r="G200" i="12"/>
  <c r="Z199" i="12"/>
  <c r="T199" i="12"/>
  <c r="J199" i="12" s="1"/>
  <c r="G199" i="12"/>
  <c r="Z198" i="12"/>
  <c r="Z197" i="12"/>
  <c r="T197" i="12"/>
  <c r="J197" i="12" s="1"/>
  <c r="G197" i="12"/>
  <c r="Z196" i="12"/>
  <c r="T196" i="12"/>
  <c r="J196" i="12" s="1"/>
  <c r="G196" i="12"/>
  <c r="Z195" i="12"/>
  <c r="T195" i="12"/>
  <c r="J195" i="12" s="1"/>
  <c r="G195" i="12"/>
  <c r="Z194" i="12"/>
  <c r="T194" i="12"/>
  <c r="J194" i="12" s="1"/>
  <c r="G194" i="12"/>
  <c r="Z193" i="12"/>
  <c r="T193" i="12"/>
  <c r="J193" i="12" s="1"/>
  <c r="G193" i="12"/>
  <c r="Z192" i="12"/>
  <c r="T192" i="12"/>
  <c r="J192" i="12" s="1"/>
  <c r="G192" i="12"/>
  <c r="Z191" i="12"/>
  <c r="T191" i="12"/>
  <c r="J191" i="12" s="1"/>
  <c r="G191" i="12"/>
  <c r="Z190" i="12"/>
  <c r="T190" i="12"/>
  <c r="J190" i="12" s="1"/>
  <c r="G190" i="12"/>
  <c r="Z189" i="12"/>
  <c r="T189" i="12"/>
  <c r="J189" i="12" s="1"/>
  <c r="G189" i="12"/>
  <c r="Z188" i="12"/>
  <c r="K188" i="12"/>
  <c r="I188" i="12"/>
  <c r="H188" i="12"/>
  <c r="E188" i="12"/>
  <c r="Z187" i="12"/>
  <c r="T187" i="12"/>
  <c r="J187" i="12" s="1"/>
  <c r="G187" i="12"/>
  <c r="Z186" i="12"/>
  <c r="T186" i="12"/>
  <c r="J186" i="12" s="1"/>
  <c r="G186" i="12"/>
  <c r="Z185" i="12"/>
  <c r="T185" i="12"/>
  <c r="J185" i="12" s="1"/>
  <c r="G185" i="12"/>
  <c r="Z184" i="12"/>
  <c r="T184" i="12"/>
  <c r="J184" i="12" s="1"/>
  <c r="G184" i="12"/>
  <c r="Z183" i="12"/>
  <c r="T183" i="12"/>
  <c r="J183" i="12" s="1"/>
  <c r="G183" i="12"/>
  <c r="Z182" i="12"/>
  <c r="T182" i="12"/>
  <c r="J182" i="12" s="1"/>
  <c r="G182" i="12"/>
  <c r="Z181" i="12"/>
  <c r="T181" i="12"/>
  <c r="J181" i="12" s="1"/>
  <c r="G181" i="12"/>
  <c r="Z180" i="12"/>
  <c r="T180" i="12"/>
  <c r="J180" i="12" s="1"/>
  <c r="G180" i="12"/>
  <c r="Z179" i="12"/>
  <c r="T179" i="12"/>
  <c r="J179" i="12" s="1"/>
  <c r="G179" i="12"/>
  <c r="Z178" i="12"/>
  <c r="T178" i="12"/>
  <c r="J178" i="12" s="1"/>
  <c r="G178" i="12"/>
  <c r="Z177" i="12"/>
  <c r="T177" i="12"/>
  <c r="J177" i="12" s="1"/>
  <c r="G177" i="12"/>
  <c r="Z176" i="12"/>
  <c r="T176" i="12"/>
  <c r="J176" i="12" s="1"/>
  <c r="G176" i="12"/>
  <c r="Z175" i="12"/>
  <c r="T175" i="12"/>
  <c r="J175" i="12" s="1"/>
  <c r="G175" i="12"/>
  <c r="Z174" i="12"/>
  <c r="T174" i="12"/>
  <c r="J174" i="12" s="1"/>
  <c r="G174" i="12"/>
  <c r="Z173" i="12"/>
  <c r="T173" i="12"/>
  <c r="G173" i="12"/>
  <c r="Y172" i="12"/>
  <c r="X172" i="12"/>
  <c r="W172" i="12"/>
  <c r="V172" i="12"/>
  <c r="U172" i="12"/>
  <c r="S172" i="12"/>
  <c r="S171" i="12" s="1"/>
  <c r="R172" i="12"/>
  <c r="R171" i="12" s="1"/>
  <c r="Q172" i="12"/>
  <c r="Q171" i="12" s="1"/>
  <c r="P172" i="12"/>
  <c r="P171" i="12" s="1"/>
  <c r="O172" i="12"/>
  <c r="O171" i="12" s="1"/>
  <c r="N172" i="12"/>
  <c r="N171" i="12" s="1"/>
  <c r="M172" i="12"/>
  <c r="M171" i="12" s="1"/>
  <c r="L172" i="12"/>
  <c r="L171" i="12" s="1"/>
  <c r="K172" i="12"/>
  <c r="I172" i="12"/>
  <c r="I171" i="12" s="1"/>
  <c r="H172" i="12"/>
  <c r="H171" i="12" s="1"/>
  <c r="E172" i="12"/>
  <c r="E171" i="12" s="1"/>
  <c r="Y171" i="12"/>
  <c r="X171" i="12"/>
  <c r="U171" i="12"/>
  <c r="Z169" i="12"/>
  <c r="Z168" i="12"/>
  <c r="D168" i="12"/>
  <c r="D167" i="12" s="1"/>
  <c r="AB167" i="12"/>
  <c r="AA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E167" i="12"/>
  <c r="Z166" i="12"/>
  <c r="J166" i="12"/>
  <c r="G166" i="12"/>
  <c r="Z165" i="12"/>
  <c r="Z164" i="12"/>
  <c r="Z163" i="12"/>
  <c r="J163" i="12"/>
  <c r="G163" i="12"/>
  <c r="Z162" i="12"/>
  <c r="J162" i="12"/>
  <c r="G162" i="12"/>
  <c r="Z161" i="12"/>
  <c r="J161" i="12"/>
  <c r="G161" i="12"/>
  <c r="Z160" i="12"/>
  <c r="J160" i="12"/>
  <c r="G160" i="12"/>
  <c r="Z159" i="12"/>
  <c r="J159" i="12"/>
  <c r="G159" i="12"/>
  <c r="AB158" i="12"/>
  <c r="AA158" i="12"/>
  <c r="T158" i="12"/>
  <c r="K158" i="12"/>
  <c r="I158" i="12"/>
  <c r="H158" i="12"/>
  <c r="E158" i="12"/>
  <c r="D158" i="12"/>
  <c r="Z157" i="12"/>
  <c r="J157" i="12"/>
  <c r="G157" i="12"/>
  <c r="Z156" i="12"/>
  <c r="J156" i="12"/>
  <c r="G156" i="12"/>
  <c r="Z155" i="12"/>
  <c r="J155" i="12"/>
  <c r="G155" i="12"/>
  <c r="Z154" i="12"/>
  <c r="J154" i="12"/>
  <c r="G154" i="12"/>
  <c r="Z153" i="12"/>
  <c r="J153" i="12"/>
  <c r="G153" i="12"/>
  <c r="Z152" i="12"/>
  <c r="J152" i="12"/>
  <c r="G152" i="12"/>
  <c r="Z151" i="12"/>
  <c r="J151" i="12"/>
  <c r="G151" i="12"/>
  <c r="Z150" i="12"/>
  <c r="Z149" i="12"/>
  <c r="J149" i="12"/>
  <c r="G149" i="12"/>
  <c r="Z148" i="12"/>
  <c r="J148" i="12"/>
  <c r="G148" i="12"/>
  <c r="Z147" i="12"/>
  <c r="J147" i="12"/>
  <c r="AB146" i="12"/>
  <c r="AA146" i="12"/>
  <c r="T146" i="12"/>
  <c r="S146" i="12"/>
  <c r="R146" i="12"/>
  <c r="Q146" i="12"/>
  <c r="P146" i="12"/>
  <c r="O146" i="12"/>
  <c r="N146" i="12"/>
  <c r="M146" i="12"/>
  <c r="L146" i="12"/>
  <c r="K146" i="12"/>
  <c r="I146" i="12"/>
  <c r="H146" i="12"/>
  <c r="E146" i="12"/>
  <c r="D146" i="12"/>
  <c r="Z145" i="12"/>
  <c r="J145" i="12"/>
  <c r="J143" i="12" s="1"/>
  <c r="Z144" i="12"/>
  <c r="AB143" i="12"/>
  <c r="AA143" i="12"/>
  <c r="T143" i="12"/>
  <c r="S143" i="12"/>
  <c r="R143" i="12"/>
  <c r="Q143" i="12"/>
  <c r="P143" i="12"/>
  <c r="O143" i="12"/>
  <c r="N143" i="12"/>
  <c r="M143" i="12"/>
  <c r="L143" i="12"/>
  <c r="K143" i="12"/>
  <c r="I143" i="12"/>
  <c r="H143" i="12"/>
  <c r="G143" i="12"/>
  <c r="F143" i="12"/>
  <c r="E143" i="12"/>
  <c r="D143" i="12"/>
  <c r="Z142" i="12"/>
  <c r="J142" i="12"/>
  <c r="G142" i="12"/>
  <c r="Z141" i="12"/>
  <c r="Z140" i="12"/>
  <c r="J140" i="12"/>
  <c r="G140" i="12"/>
  <c r="Z139" i="12"/>
  <c r="K139" i="12"/>
  <c r="J139" i="12"/>
  <c r="I139" i="12"/>
  <c r="H139" i="12"/>
  <c r="G139" i="12"/>
  <c r="E139" i="12"/>
  <c r="E126" i="12" s="1"/>
  <c r="E125" i="12" s="1"/>
  <c r="D139" i="12"/>
  <c r="Z138" i="12"/>
  <c r="J138" i="12"/>
  <c r="G138" i="12"/>
  <c r="Z137" i="12"/>
  <c r="J137" i="12"/>
  <c r="G137" i="12"/>
  <c r="Z136" i="12"/>
  <c r="Z135" i="12"/>
  <c r="Z134" i="12"/>
  <c r="Z133" i="12"/>
  <c r="Z132" i="12"/>
  <c r="J132" i="12"/>
  <c r="G132" i="12"/>
  <c r="Z131" i="12"/>
  <c r="J131" i="12"/>
  <c r="G131" i="12"/>
  <c r="Z130" i="12"/>
  <c r="J130" i="12"/>
  <c r="G130" i="12"/>
  <c r="Z129" i="12"/>
  <c r="J129" i="12"/>
  <c r="G129" i="12"/>
  <c r="AB128" i="12"/>
  <c r="AB126" i="12" s="1"/>
  <c r="AA128" i="12"/>
  <c r="AA126" i="12" s="1"/>
  <c r="AA125" i="12" s="1"/>
  <c r="T128" i="12"/>
  <c r="T126" i="12" s="1"/>
  <c r="T125" i="12" s="1"/>
  <c r="S128" i="12"/>
  <c r="S126" i="12" s="1"/>
  <c r="S125" i="12" s="1"/>
  <c r="R128" i="12"/>
  <c r="R126" i="12" s="1"/>
  <c r="R125" i="12" s="1"/>
  <c r="Q128" i="12"/>
  <c r="Q126" i="12" s="1"/>
  <c r="Q125" i="12" s="1"/>
  <c r="P128" i="12"/>
  <c r="P126" i="12" s="1"/>
  <c r="P125" i="12" s="1"/>
  <c r="O128" i="12"/>
  <c r="O126" i="12" s="1"/>
  <c r="O125" i="12" s="1"/>
  <c r="N128" i="12"/>
  <c r="N126" i="12" s="1"/>
  <c r="N125" i="12" s="1"/>
  <c r="M128" i="12"/>
  <c r="M126" i="12" s="1"/>
  <c r="M125" i="12" s="1"/>
  <c r="L128" i="12"/>
  <c r="L126" i="12" s="1"/>
  <c r="L125" i="12" s="1"/>
  <c r="K128" i="12"/>
  <c r="K126" i="12" s="1"/>
  <c r="K125" i="12" s="1"/>
  <c r="I128" i="12"/>
  <c r="H128" i="12"/>
  <c r="D128" i="12"/>
  <c r="Z127" i="12"/>
  <c r="J127" i="12"/>
  <c r="G127" i="12"/>
  <c r="Z124" i="12"/>
  <c r="J124" i="12"/>
  <c r="Z123" i="12"/>
  <c r="J123" i="12"/>
  <c r="Z122" i="12"/>
  <c r="J122" i="12"/>
  <c r="G122" i="12"/>
  <c r="Z121" i="12"/>
  <c r="J121" i="12"/>
  <c r="G121" i="12"/>
  <c r="Z120" i="12"/>
  <c r="J120" i="12"/>
  <c r="G120" i="12"/>
  <c r="Z119" i="12"/>
  <c r="J119" i="12"/>
  <c r="G119" i="12"/>
  <c r="Z118" i="12"/>
  <c r="J118" i="12"/>
  <c r="G118" i="12"/>
  <c r="Z117" i="12"/>
  <c r="J117" i="12"/>
  <c r="G117" i="12"/>
  <c r="AB116" i="12"/>
  <c r="AA116" i="12"/>
  <c r="Y116" i="12"/>
  <c r="X116" i="12"/>
  <c r="W116" i="12"/>
  <c r="V116" i="12"/>
  <c r="U116" i="12"/>
  <c r="T116" i="12"/>
  <c r="K116" i="12"/>
  <c r="I116" i="12"/>
  <c r="H116" i="12"/>
  <c r="E116" i="12"/>
  <c r="D116" i="12"/>
  <c r="Z115" i="12"/>
  <c r="J115" i="12"/>
  <c r="G115" i="12"/>
  <c r="Z114" i="12"/>
  <c r="J114" i="12"/>
  <c r="G114" i="12"/>
  <c r="Z113" i="12"/>
  <c r="J113" i="12"/>
  <c r="G113" i="12"/>
  <c r="Z112" i="12"/>
  <c r="J112" i="12"/>
  <c r="G112" i="12"/>
  <c r="Z111" i="12"/>
  <c r="K111" i="12"/>
  <c r="J111" i="12" s="1"/>
  <c r="G111" i="12"/>
  <c r="Z110" i="12"/>
  <c r="J110" i="12"/>
  <c r="G110" i="12"/>
  <c r="Z109" i="12"/>
  <c r="J109" i="12"/>
  <c r="G109" i="12"/>
  <c r="Z108" i="12"/>
  <c r="J108" i="12"/>
  <c r="G108" i="12"/>
  <c r="Z107" i="12"/>
  <c r="Z106" i="12"/>
  <c r="J106" i="12"/>
  <c r="G106" i="12"/>
  <c r="Z105" i="12"/>
  <c r="J105" i="12"/>
  <c r="G105" i="12"/>
  <c r="AB104" i="12"/>
  <c r="Z104" i="12" s="1"/>
  <c r="Y104" i="12"/>
  <c r="X104" i="12"/>
  <c r="W104" i="12"/>
  <c r="V104" i="12"/>
  <c r="U104" i="12"/>
  <c r="T104" i="12"/>
  <c r="T102" i="12" s="1"/>
  <c r="S104" i="12"/>
  <c r="S102" i="12" s="1"/>
  <c r="R104" i="12"/>
  <c r="R102" i="12" s="1"/>
  <c r="Q104" i="12"/>
  <c r="Q102" i="12" s="1"/>
  <c r="P104" i="12"/>
  <c r="P102" i="12" s="1"/>
  <c r="O104" i="12"/>
  <c r="O102" i="12" s="1"/>
  <c r="N104" i="12"/>
  <c r="N102" i="12" s="1"/>
  <c r="M104" i="12"/>
  <c r="M102" i="12" s="1"/>
  <c r="L104" i="12"/>
  <c r="L102" i="12" s="1"/>
  <c r="K104" i="12"/>
  <c r="I104" i="12"/>
  <c r="G104" i="12" s="1"/>
  <c r="E104" i="12"/>
  <c r="E102" i="12" s="1"/>
  <c r="D104" i="12"/>
  <c r="D102" i="12" s="1"/>
  <c r="Z103" i="12"/>
  <c r="J103" i="12"/>
  <c r="G103" i="12"/>
  <c r="AA102" i="12"/>
  <c r="H102" i="12"/>
  <c r="Z101" i="12"/>
  <c r="J101" i="12"/>
  <c r="J100" i="12" s="1"/>
  <c r="G101" i="12"/>
  <c r="G100" i="12" s="1"/>
  <c r="AB100" i="12"/>
  <c r="AA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I100" i="12"/>
  <c r="H100" i="12"/>
  <c r="E100" i="12"/>
  <c r="D100" i="12"/>
  <c r="Z99" i="12"/>
  <c r="J99" i="12"/>
  <c r="J98" i="12" s="1"/>
  <c r="G99" i="12"/>
  <c r="G98" i="12" s="1"/>
  <c r="AB98" i="12"/>
  <c r="AA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M60" i="12" s="1"/>
  <c r="L98" i="12"/>
  <c r="L60" i="12" s="1"/>
  <c r="K98" i="12"/>
  <c r="I98" i="12"/>
  <c r="H98" i="12"/>
  <c r="E98" i="12"/>
  <c r="D98" i="12"/>
  <c r="Z97" i="12"/>
  <c r="J97" i="12"/>
  <c r="G97" i="12"/>
  <c r="Z96" i="12"/>
  <c r="J96" i="12"/>
  <c r="G96" i="12"/>
  <c r="AB95" i="12"/>
  <c r="AA95" i="12"/>
  <c r="T95" i="12"/>
  <c r="K95" i="12"/>
  <c r="I95" i="12"/>
  <c r="H95" i="12"/>
  <c r="E95" i="12"/>
  <c r="D95" i="12"/>
  <c r="Z94" i="12"/>
  <c r="G94" i="12"/>
  <c r="Z93" i="12"/>
  <c r="G93" i="12"/>
  <c r="Z92" i="12"/>
  <c r="G92" i="12"/>
  <c r="Z91" i="12"/>
  <c r="J91" i="12"/>
  <c r="G91" i="12"/>
  <c r="Z90" i="12"/>
  <c r="J90" i="12"/>
  <c r="G90" i="12"/>
  <c r="Z89" i="12"/>
  <c r="J89" i="12"/>
  <c r="G89" i="12"/>
  <c r="Z88" i="12"/>
  <c r="J88" i="12"/>
  <c r="G88" i="12"/>
  <c r="Z87" i="12"/>
  <c r="J87" i="12"/>
  <c r="G87" i="12"/>
  <c r="Z86" i="12"/>
  <c r="J86" i="12"/>
  <c r="G86" i="12"/>
  <c r="Z85" i="12"/>
  <c r="J85" i="12"/>
  <c r="G85" i="12"/>
  <c r="AB84" i="12"/>
  <c r="AA84" i="12"/>
  <c r="T84" i="12"/>
  <c r="K84" i="12"/>
  <c r="I84" i="12"/>
  <c r="H84" i="12"/>
  <c r="E84" i="12"/>
  <c r="D84" i="12"/>
  <c r="Z83" i="12"/>
  <c r="J83" i="12"/>
  <c r="G83" i="12"/>
  <c r="Z82" i="12"/>
  <c r="J82" i="12"/>
  <c r="G82" i="12"/>
  <c r="Z81" i="12"/>
  <c r="Z80" i="12"/>
  <c r="J80" i="12"/>
  <c r="G80" i="12"/>
  <c r="Z79" i="12"/>
  <c r="J79" i="12"/>
  <c r="G79" i="12"/>
  <c r="Z78" i="12"/>
  <c r="J78" i="12"/>
  <c r="G78" i="12"/>
  <c r="Z77" i="12"/>
  <c r="J77" i="12"/>
  <c r="G77" i="12"/>
  <c r="Z76" i="12"/>
  <c r="J76" i="12"/>
  <c r="G76" i="12"/>
  <c r="Z75" i="12"/>
  <c r="J75" i="12"/>
  <c r="G75" i="12"/>
  <c r="Z74" i="12"/>
  <c r="J74" i="12"/>
  <c r="G74" i="12"/>
  <c r="Z73" i="12"/>
  <c r="J73" i="12"/>
  <c r="G73" i="12"/>
  <c r="Z72" i="12"/>
  <c r="J72" i="12"/>
  <c r="G72" i="12"/>
  <c r="Z71" i="12"/>
  <c r="J71" i="12"/>
  <c r="G71" i="12"/>
  <c r="Z70" i="12"/>
  <c r="J70" i="12"/>
  <c r="G70" i="12"/>
  <c r="Z69" i="12"/>
  <c r="J69" i="12"/>
  <c r="G69" i="12"/>
  <c r="Z68" i="12"/>
  <c r="J68" i="12"/>
  <c r="G68" i="12"/>
  <c r="Z67" i="12"/>
  <c r="J67" i="12"/>
  <c r="G67" i="12"/>
  <c r="Z66" i="12"/>
  <c r="J66" i="12"/>
  <c r="G66" i="12"/>
  <c r="Z65" i="12"/>
  <c r="J65" i="12"/>
  <c r="G65" i="12"/>
  <c r="Z64" i="12"/>
  <c r="J64" i="12"/>
  <c r="G64" i="12"/>
  <c r="Z63" i="12"/>
  <c r="J63" i="12"/>
  <c r="G63" i="12"/>
  <c r="AB62" i="12"/>
  <c r="AA62" i="12"/>
  <c r="T62" i="12"/>
  <c r="K62" i="12"/>
  <c r="K61" i="12" s="1"/>
  <c r="I62" i="12"/>
  <c r="H62" i="12"/>
  <c r="E62" i="12"/>
  <c r="D62" i="12"/>
  <c r="Z59" i="12"/>
  <c r="J59" i="12"/>
  <c r="J58" i="12" s="1"/>
  <c r="G59" i="12"/>
  <c r="G58" i="12" s="1"/>
  <c r="AB58" i="12"/>
  <c r="AA58" i="12"/>
  <c r="T58" i="12"/>
  <c r="R58" i="12"/>
  <c r="Q58" i="12"/>
  <c r="P58" i="12"/>
  <c r="O58" i="12"/>
  <c r="N58" i="12"/>
  <c r="M58" i="12"/>
  <c r="L58" i="12"/>
  <c r="K58" i="12"/>
  <c r="I58" i="12"/>
  <c r="H58" i="12"/>
  <c r="E58" i="12"/>
  <c r="D58" i="12"/>
  <c r="Z57" i="12"/>
  <c r="J57" i="12"/>
  <c r="G57" i="12"/>
  <c r="Z56" i="12"/>
  <c r="J56" i="12"/>
  <c r="G56" i="12"/>
  <c r="Z55" i="12"/>
  <c r="J55" i="12"/>
  <c r="G55" i="12"/>
  <c r="Z54" i="12"/>
  <c r="J54" i="12"/>
  <c r="G54" i="12"/>
  <c r="AB53" i="12"/>
  <c r="AA53" i="12"/>
  <c r="T53" i="12"/>
  <c r="R53" i="12"/>
  <c r="Q53" i="12"/>
  <c r="P53" i="12"/>
  <c r="O53" i="12"/>
  <c r="N53" i="12"/>
  <c r="M53" i="12"/>
  <c r="L53" i="12"/>
  <c r="K53" i="12"/>
  <c r="I53" i="12"/>
  <c r="H53" i="12"/>
  <c r="E53" i="12"/>
  <c r="D53" i="12"/>
  <c r="Z52" i="12"/>
  <c r="J52" i="12"/>
  <c r="G52" i="12"/>
  <c r="Z51" i="12"/>
  <c r="J51" i="12"/>
  <c r="G51" i="12"/>
  <c r="Z50" i="12"/>
  <c r="J50" i="12"/>
  <c r="G50" i="12"/>
  <c r="Z49" i="12"/>
  <c r="J49" i="12"/>
  <c r="G49" i="12"/>
  <c r="Z48" i="12"/>
  <c r="J48" i="12"/>
  <c r="G48" i="12"/>
  <c r="Z47" i="12"/>
  <c r="J47" i="12"/>
  <c r="G47" i="12"/>
  <c r="Z46" i="12"/>
  <c r="J46" i="12"/>
  <c r="G46" i="12"/>
  <c r="Z45" i="12"/>
  <c r="J45" i="12"/>
  <c r="G45" i="12"/>
  <c r="Z44" i="12"/>
  <c r="J44" i="12"/>
  <c r="G44" i="12"/>
  <c r="Z43" i="12"/>
  <c r="J43" i="12"/>
  <c r="G43" i="12"/>
  <c r="Z42" i="12"/>
  <c r="J42" i="12"/>
  <c r="G42" i="12"/>
  <c r="E42" i="12"/>
  <c r="E40" i="12" s="1"/>
  <c r="Z41" i="12"/>
  <c r="J41" i="12"/>
  <c r="J40" i="12" s="1"/>
  <c r="G41" i="12"/>
  <c r="G40" i="12" s="1"/>
  <c r="AB40" i="12"/>
  <c r="AA40" i="12"/>
  <c r="T40" i="12"/>
  <c r="R40" i="12"/>
  <c r="O40" i="12"/>
  <c r="N40" i="12"/>
  <c r="M40" i="12"/>
  <c r="L40" i="12"/>
  <c r="K40" i="12"/>
  <c r="I40" i="12"/>
  <c r="H40" i="12"/>
  <c r="D40" i="12"/>
  <c r="Z38" i="12"/>
  <c r="J38" i="12"/>
  <c r="G38" i="12"/>
  <c r="Z37" i="12"/>
  <c r="J37" i="12"/>
  <c r="G37" i="12"/>
  <c r="Z36" i="12"/>
  <c r="J36" i="12"/>
  <c r="G36" i="12"/>
  <c r="Z35" i="12"/>
  <c r="J35" i="12"/>
  <c r="G35" i="12"/>
  <c r="Z34" i="12"/>
  <c r="J34" i="12"/>
  <c r="G34" i="12"/>
  <c r="Z33" i="12"/>
  <c r="J33" i="12"/>
  <c r="G33" i="12"/>
  <c r="Z32" i="12"/>
  <c r="J32" i="12"/>
  <c r="G32" i="12"/>
  <c r="Z31" i="12"/>
  <c r="J31" i="12"/>
  <c r="G31" i="12"/>
  <c r="Z30" i="12"/>
  <c r="J30" i="12"/>
  <c r="G30" i="12"/>
  <c r="Z29" i="12"/>
  <c r="G29" i="12"/>
  <c r="Z28" i="12"/>
  <c r="J28" i="12"/>
  <c r="G28" i="12"/>
  <c r="Z27" i="12"/>
  <c r="J27" i="12"/>
  <c r="G27" i="12"/>
  <c r="AB26" i="12"/>
  <c r="AA26" i="12"/>
  <c r="T26" i="12"/>
  <c r="K26" i="12"/>
  <c r="I26" i="12"/>
  <c r="H26" i="12"/>
  <c r="E26" i="12"/>
  <c r="D26" i="12"/>
  <c r="Z25" i="12"/>
  <c r="J25" i="12"/>
  <c r="J24" i="12" s="1"/>
  <c r="J9" i="12"/>
  <c r="J8" i="12" s="1"/>
  <c r="J11" i="12"/>
  <c r="J12" i="12"/>
  <c r="J13" i="12"/>
  <c r="J15" i="12"/>
  <c r="J14" i="12" s="1"/>
  <c r="J17" i="12"/>
  <c r="J16" i="12" s="1"/>
  <c r="J19" i="12"/>
  <c r="J20" i="12"/>
  <c r="J21" i="12"/>
  <c r="J22" i="12"/>
  <c r="G25" i="12"/>
  <c r="G24" i="12" s="1"/>
  <c r="AB24" i="12"/>
  <c r="AA24" i="12"/>
  <c r="T24" i="12"/>
  <c r="K24" i="12"/>
  <c r="I24" i="12"/>
  <c r="H24" i="12"/>
  <c r="E24" i="12"/>
  <c r="D24" i="12"/>
  <c r="Z23" i="12"/>
  <c r="AB22" i="12"/>
  <c r="AA22" i="12"/>
  <c r="T22" i="12"/>
  <c r="S22" i="12"/>
  <c r="S7" i="12" s="1"/>
  <c r="R22" i="12"/>
  <c r="R7" i="12" s="1"/>
  <c r="Q22" i="12"/>
  <c r="Q7" i="12" s="1"/>
  <c r="P22" i="12"/>
  <c r="P7" i="12" s="1"/>
  <c r="O22" i="12"/>
  <c r="O7" i="12" s="1"/>
  <c r="N22" i="12"/>
  <c r="N7" i="12" s="1"/>
  <c r="M22" i="12"/>
  <c r="M7" i="12" s="1"/>
  <c r="L22" i="12"/>
  <c r="L7" i="12" s="1"/>
  <c r="K22" i="12"/>
  <c r="I22" i="12"/>
  <c r="H22" i="12"/>
  <c r="G22" i="12"/>
  <c r="E22" i="12"/>
  <c r="D22" i="12"/>
  <c r="Z21" i="12"/>
  <c r="G21" i="12"/>
  <c r="Z20" i="12"/>
  <c r="G20" i="12"/>
  <c r="Z19" i="12"/>
  <c r="G19" i="12"/>
  <c r="G18" i="12" s="1"/>
  <c r="AB18" i="12"/>
  <c r="AA18" i="12"/>
  <c r="T18" i="12"/>
  <c r="K18" i="12"/>
  <c r="I18" i="12"/>
  <c r="H18" i="12"/>
  <c r="E18" i="12"/>
  <c r="D18" i="12"/>
  <c r="Z17" i="12"/>
  <c r="G17" i="12"/>
  <c r="G16" i="12" s="1"/>
  <c r="AB16" i="12"/>
  <c r="AA16" i="12"/>
  <c r="T16" i="12"/>
  <c r="K16" i="12"/>
  <c r="I16" i="12"/>
  <c r="H16" i="12"/>
  <c r="E16" i="12"/>
  <c r="D16" i="12"/>
  <c r="Z15" i="12"/>
  <c r="G15" i="12"/>
  <c r="G14" i="12" s="1"/>
  <c r="AB14" i="12"/>
  <c r="AA14" i="12"/>
  <c r="T14" i="12"/>
  <c r="K14" i="12"/>
  <c r="I14" i="12"/>
  <c r="H14" i="12"/>
  <c r="E14" i="12"/>
  <c r="D14" i="12"/>
  <c r="Z13" i="12"/>
  <c r="G13" i="12"/>
  <c r="Z12" i="12"/>
  <c r="G12" i="12"/>
  <c r="Z11" i="12"/>
  <c r="G11" i="12"/>
  <c r="G10" i="12" s="1"/>
  <c r="AB10" i="12"/>
  <c r="AA10" i="12"/>
  <c r="T10" i="12"/>
  <c r="K10" i="12"/>
  <c r="I10" i="12"/>
  <c r="H10" i="12"/>
  <c r="E10" i="12"/>
  <c r="D10" i="12"/>
  <c r="Z9" i="12"/>
  <c r="G9" i="12"/>
  <c r="G8" i="12" s="1"/>
  <c r="AB8" i="12"/>
  <c r="AA8" i="12"/>
  <c r="T8" i="12"/>
  <c r="K8" i="12"/>
  <c r="I8" i="12"/>
  <c r="H8" i="12"/>
  <c r="E8" i="12"/>
  <c r="D8" i="12"/>
  <c r="Z498" i="11"/>
  <c r="J498" i="11"/>
  <c r="J497" i="11" s="1"/>
  <c r="G498" i="11"/>
  <c r="G497" i="11" s="1"/>
  <c r="AB497" i="11"/>
  <c r="AA497" i="11"/>
  <c r="T497" i="11"/>
  <c r="K497" i="11"/>
  <c r="I497" i="11"/>
  <c r="H497" i="11"/>
  <c r="F497" i="11"/>
  <c r="E497" i="11"/>
  <c r="D497" i="11"/>
  <c r="Z496" i="11"/>
  <c r="K496" i="11"/>
  <c r="J496" i="11" s="1"/>
  <c r="Z495" i="11"/>
  <c r="J495" i="11"/>
  <c r="G495" i="11"/>
  <c r="G494" i="11" s="1"/>
  <c r="G493" i="11" s="1"/>
  <c r="AB494" i="11"/>
  <c r="AB493" i="11" s="1"/>
  <c r="AA494" i="11"/>
  <c r="T494" i="11"/>
  <c r="T493" i="11" s="1"/>
  <c r="S494" i="11"/>
  <c r="S493" i="11" s="1"/>
  <c r="R494" i="11"/>
  <c r="R493" i="11" s="1"/>
  <c r="Q494" i="11"/>
  <c r="Q493" i="11" s="1"/>
  <c r="P494" i="11"/>
  <c r="P493" i="11" s="1"/>
  <c r="O494" i="11"/>
  <c r="O493" i="11" s="1"/>
  <c r="N494" i="11"/>
  <c r="N493" i="11" s="1"/>
  <c r="M494" i="11"/>
  <c r="M493" i="11" s="1"/>
  <c r="L494" i="11"/>
  <c r="L493" i="11" s="1"/>
  <c r="L22" i="11"/>
  <c r="L7" i="11" s="1"/>
  <c r="L40" i="11"/>
  <c r="L53" i="11"/>
  <c r="L58" i="11"/>
  <c r="L98" i="11"/>
  <c r="L100" i="11"/>
  <c r="L104" i="11"/>
  <c r="L102" i="11" s="1"/>
  <c r="L128" i="11"/>
  <c r="L126" i="11" s="1"/>
  <c r="L146" i="11"/>
  <c r="L167" i="11"/>
  <c r="L419" i="11"/>
  <c r="L407" i="11" s="1"/>
  <c r="L429" i="11"/>
  <c r="L423" i="11" s="1"/>
  <c r="L481" i="11"/>
  <c r="L476" i="11" s="1"/>
  <c r="L475" i="11" s="1"/>
  <c r="I494" i="11"/>
  <c r="I493" i="11" s="1"/>
  <c r="H494" i="11"/>
  <c r="H493" i="11" s="1"/>
  <c r="F494" i="11"/>
  <c r="F493" i="11" s="1"/>
  <c r="E494" i="11"/>
  <c r="E493" i="11" s="1"/>
  <c r="D494" i="11"/>
  <c r="D493" i="11" s="1"/>
  <c r="AA493" i="11"/>
  <c r="Z492" i="11"/>
  <c r="J492" i="11"/>
  <c r="G492" i="11"/>
  <c r="Z491" i="11"/>
  <c r="J491" i="11"/>
  <c r="G491" i="11"/>
  <c r="AB490" i="11"/>
  <c r="AA490" i="11"/>
  <c r="T490" i="11"/>
  <c r="K490" i="11"/>
  <c r="I490" i="11"/>
  <c r="H490" i="11"/>
  <c r="F490" i="11"/>
  <c r="E490" i="11"/>
  <c r="D490" i="11"/>
  <c r="Z489" i="11"/>
  <c r="J489" i="11"/>
  <c r="G489" i="11"/>
  <c r="Z488" i="11"/>
  <c r="J488" i="11"/>
  <c r="G488" i="11"/>
  <c r="Z487" i="11"/>
  <c r="J487" i="11"/>
  <c r="G487" i="11"/>
  <c r="AB486" i="11"/>
  <c r="AA486" i="11"/>
  <c r="T486" i="11"/>
  <c r="K486" i="11"/>
  <c r="I486" i="11"/>
  <c r="H486" i="11"/>
  <c r="F486" i="11"/>
  <c r="E486" i="11"/>
  <c r="D486" i="11"/>
  <c r="Z485" i="11"/>
  <c r="J485" i="11"/>
  <c r="G485" i="11"/>
  <c r="Z484" i="11"/>
  <c r="J484" i="11"/>
  <c r="G484" i="11"/>
  <c r="Z483" i="11"/>
  <c r="K483" i="11"/>
  <c r="J483" i="11" s="1"/>
  <c r="Z482" i="11"/>
  <c r="K482" i="11"/>
  <c r="AB481" i="11"/>
  <c r="AA481" i="11"/>
  <c r="T481" i="11"/>
  <c r="S481" i="11"/>
  <c r="S476" i="11" s="1"/>
  <c r="S475" i="11" s="1"/>
  <c r="R481" i="11"/>
  <c r="R476" i="11" s="1"/>
  <c r="R475" i="11" s="1"/>
  <c r="Q481" i="11"/>
  <c r="Q476" i="11" s="1"/>
  <c r="Q475" i="11" s="1"/>
  <c r="P481" i="11"/>
  <c r="P476" i="11" s="1"/>
  <c r="P475" i="11" s="1"/>
  <c r="O481" i="11"/>
  <c r="O476" i="11" s="1"/>
  <c r="O475" i="11" s="1"/>
  <c r="N481" i="11"/>
  <c r="N476" i="11" s="1"/>
  <c r="N475" i="11" s="1"/>
  <c r="M481" i="11"/>
  <c r="M476" i="11" s="1"/>
  <c r="M475" i="11" s="1"/>
  <c r="J477" i="11"/>
  <c r="J479" i="11"/>
  <c r="J480" i="11"/>
  <c r="I481" i="11"/>
  <c r="H481" i="11"/>
  <c r="G481" i="11"/>
  <c r="F481" i="11"/>
  <c r="E481" i="11"/>
  <c r="D481" i="11"/>
  <c r="Z480" i="11"/>
  <c r="G480" i="11"/>
  <c r="Z479" i="11"/>
  <c r="G479" i="11"/>
  <c r="G478" i="11" s="1"/>
  <c r="AB478" i="11"/>
  <c r="AA478" i="11"/>
  <c r="T478" i="11"/>
  <c r="K478" i="11"/>
  <c r="I478" i="11"/>
  <c r="I476" i="11" s="1"/>
  <c r="I475" i="11" s="1"/>
  <c r="H478" i="11"/>
  <c r="H476" i="11" s="1"/>
  <c r="H475" i="11" s="1"/>
  <c r="F478" i="11"/>
  <c r="E478" i="11"/>
  <c r="D478" i="11"/>
  <c r="Z477" i="11"/>
  <c r="G477" i="11"/>
  <c r="Z474" i="11"/>
  <c r="J474" i="11"/>
  <c r="J473" i="11" s="1"/>
  <c r="J442" i="11"/>
  <c r="J443" i="11"/>
  <c r="J445" i="11"/>
  <c r="J446" i="11"/>
  <c r="J447" i="11"/>
  <c r="J449" i="11"/>
  <c r="J450" i="11"/>
  <c r="J452" i="11"/>
  <c r="J453" i="11"/>
  <c r="J457" i="11"/>
  <c r="J459" i="11"/>
  <c r="J460" i="11"/>
  <c r="J461" i="11"/>
  <c r="J462" i="11"/>
  <c r="J463" i="11"/>
  <c r="J464" i="11"/>
  <c r="J465" i="11"/>
  <c r="J466" i="11"/>
  <c r="J468" i="11"/>
  <c r="J469" i="11"/>
  <c r="J472" i="11"/>
  <c r="J470" i="11"/>
  <c r="J471" i="11"/>
  <c r="G474" i="11"/>
  <c r="G473" i="11" s="1"/>
  <c r="AB473" i="11"/>
  <c r="AA473" i="11"/>
  <c r="T473" i="11"/>
  <c r="K473" i="11"/>
  <c r="I473" i="11"/>
  <c r="H473" i="11"/>
  <c r="F473" i="11"/>
  <c r="E473" i="11"/>
  <c r="D473" i="11"/>
  <c r="Z472" i="11"/>
  <c r="G472" i="11"/>
  <c r="Z471" i="11"/>
  <c r="Z470" i="11"/>
  <c r="G470" i="11"/>
  <c r="Z469" i="11"/>
  <c r="G469" i="11"/>
  <c r="Z468" i="11"/>
  <c r="G468" i="11"/>
  <c r="AB467" i="11"/>
  <c r="AA467" i="11"/>
  <c r="T467" i="11"/>
  <c r="K467" i="11"/>
  <c r="I467" i="11"/>
  <c r="H467" i="11"/>
  <c r="F467" i="11"/>
  <c r="E467" i="11"/>
  <c r="D467" i="11"/>
  <c r="Z466" i="11"/>
  <c r="G466" i="11"/>
  <c r="Z465" i="11"/>
  <c r="G465" i="11"/>
  <c r="Z464" i="11"/>
  <c r="G464" i="11"/>
  <c r="Z463" i="11"/>
  <c r="G463" i="11"/>
  <c r="Z462" i="11"/>
  <c r="G462" i="11"/>
  <c r="Z461" i="11"/>
  <c r="G461" i="11"/>
  <c r="Z460" i="11"/>
  <c r="G460" i="11"/>
  <c r="Z459" i="11"/>
  <c r="G459" i="11"/>
  <c r="G458" i="11" s="1"/>
  <c r="AA458" i="11"/>
  <c r="Y458" i="11"/>
  <c r="Y444" i="11" s="1"/>
  <c r="Y441" i="11" s="1"/>
  <c r="K458" i="11"/>
  <c r="H458" i="11"/>
  <c r="F458" i="11"/>
  <c r="E458" i="11"/>
  <c r="D458" i="11"/>
  <c r="Z457" i="11"/>
  <c r="G457" i="11"/>
  <c r="Z456" i="11"/>
  <c r="G456" i="11"/>
  <c r="Z455" i="11"/>
  <c r="G455" i="11"/>
  <c r="Z454" i="11"/>
  <c r="G454" i="11"/>
  <c r="Z453" i="11"/>
  <c r="G453" i="11"/>
  <c r="Z452" i="11"/>
  <c r="G452" i="11"/>
  <c r="AB451" i="11"/>
  <c r="AB444" i="11" s="1"/>
  <c r="AB441" i="11" s="1"/>
  <c r="AA451" i="11"/>
  <c r="T451" i="11"/>
  <c r="T444" i="11" s="1"/>
  <c r="T441" i="11" s="1"/>
  <c r="K451" i="11"/>
  <c r="K444" i="11" s="1"/>
  <c r="K441" i="11" s="1"/>
  <c r="H451" i="11"/>
  <c r="H444" i="11" s="1"/>
  <c r="F451" i="11"/>
  <c r="F444" i="11" s="1"/>
  <c r="E451" i="11"/>
  <c r="E444" i="11" s="1"/>
  <c r="E441" i="11" s="1"/>
  <c r="D451" i="11"/>
  <c r="D444" i="11" s="1"/>
  <c r="Z450" i="11"/>
  <c r="G450" i="11"/>
  <c r="Z449" i="11"/>
  <c r="G449" i="11"/>
  <c r="Z448" i="11"/>
  <c r="J448" i="11"/>
  <c r="G448" i="11"/>
  <c r="Z447" i="11"/>
  <c r="G447" i="11"/>
  <c r="Z446" i="11"/>
  <c r="G446" i="11"/>
  <c r="Z445" i="11"/>
  <c r="G445" i="11"/>
  <c r="I444" i="11"/>
  <c r="Z443" i="11"/>
  <c r="G443" i="11"/>
  <c r="Z442" i="11"/>
  <c r="G442" i="11"/>
  <c r="Z440" i="11"/>
  <c r="J440" i="11"/>
  <c r="Z439" i="11"/>
  <c r="J439" i="11"/>
  <c r="J438" i="11" s="1"/>
  <c r="G439" i="11"/>
  <c r="G438" i="11" s="1"/>
  <c r="AB438" i="11"/>
  <c r="AA438" i="11"/>
  <c r="T438" i="11"/>
  <c r="K438" i="11"/>
  <c r="I438" i="11"/>
  <c r="H438" i="11"/>
  <c r="F438" i="11"/>
  <c r="E438" i="11"/>
  <c r="D438" i="11"/>
  <c r="Z437" i="11"/>
  <c r="J437" i="11"/>
  <c r="G437" i="11"/>
  <c r="E437" i="11"/>
  <c r="Z436" i="11"/>
  <c r="J436" i="11"/>
  <c r="J435" i="11" s="1"/>
  <c r="G436" i="11"/>
  <c r="G435" i="11" s="1"/>
  <c r="E436" i="11"/>
  <c r="E435" i="11" s="1"/>
  <c r="AB435" i="11"/>
  <c r="AA435" i="11"/>
  <c r="T435" i="11"/>
  <c r="K435" i="11"/>
  <c r="I435" i="11"/>
  <c r="H435" i="11"/>
  <c r="F435" i="11"/>
  <c r="D435" i="11"/>
  <c r="Z434" i="11"/>
  <c r="J434" i="11"/>
  <c r="G434" i="11"/>
  <c r="E434" i="11"/>
  <c r="Z433" i="11"/>
  <c r="J433" i="11"/>
  <c r="J432" i="11" s="1"/>
  <c r="G433" i="11"/>
  <c r="E433" i="11"/>
  <c r="E432" i="11" s="1"/>
  <c r="AB432" i="11"/>
  <c r="AB431" i="11" s="1"/>
  <c r="AA432" i="11"/>
  <c r="T432" i="11"/>
  <c r="T431" i="11" s="1"/>
  <c r="K432" i="11"/>
  <c r="K431" i="11" s="1"/>
  <c r="I432" i="11"/>
  <c r="H432" i="11"/>
  <c r="H431" i="11" s="1"/>
  <c r="F432" i="11"/>
  <c r="F431" i="11" s="1"/>
  <c r="D432" i="11"/>
  <c r="D431" i="11" s="1"/>
  <c r="Z430" i="11"/>
  <c r="K430" i="11"/>
  <c r="J430" i="11" s="1"/>
  <c r="AB429" i="11"/>
  <c r="AA429" i="11"/>
  <c r="T429" i="11"/>
  <c r="S429" i="11"/>
  <c r="S423" i="11" s="1"/>
  <c r="R429" i="11"/>
  <c r="R423" i="11" s="1"/>
  <c r="Q429" i="11"/>
  <c r="P429" i="11"/>
  <c r="P423" i="11" s="1"/>
  <c r="O429" i="11"/>
  <c r="O423" i="11" s="1"/>
  <c r="N429" i="11"/>
  <c r="N423" i="11" s="1"/>
  <c r="M429" i="11"/>
  <c r="Z428" i="11"/>
  <c r="J428" i="11"/>
  <c r="J427" i="11" s="1"/>
  <c r="G428" i="11"/>
  <c r="G427" i="11" s="1"/>
  <c r="AB427" i="11"/>
  <c r="AA427" i="11"/>
  <c r="T427" i="11"/>
  <c r="K427" i="11"/>
  <c r="I427" i="11"/>
  <c r="H427" i="11"/>
  <c r="F427" i="11"/>
  <c r="E427" i="11"/>
  <c r="Z426" i="11"/>
  <c r="J426" i="11"/>
  <c r="G426" i="11"/>
  <c r="Z425" i="11"/>
  <c r="J425" i="11"/>
  <c r="G425" i="11"/>
  <c r="AB424" i="11"/>
  <c r="AA424" i="11"/>
  <c r="T424" i="11"/>
  <c r="K424" i="11"/>
  <c r="I424" i="11"/>
  <c r="I423" i="11" s="1"/>
  <c r="H424" i="11"/>
  <c r="H423" i="11" s="1"/>
  <c r="F424" i="11"/>
  <c r="F423" i="11" s="1"/>
  <c r="E424" i="11"/>
  <c r="E423" i="11" s="1"/>
  <c r="D424" i="11"/>
  <c r="D423" i="11" s="1"/>
  <c r="Y423" i="11"/>
  <c r="X423" i="11"/>
  <c r="W423" i="11"/>
  <c r="V423" i="11"/>
  <c r="U423" i="11"/>
  <c r="Q423" i="11"/>
  <c r="M423" i="11"/>
  <c r="Z422" i="11"/>
  <c r="K422" i="11"/>
  <c r="J422" i="11" s="1"/>
  <c r="Z421" i="11"/>
  <c r="K421" i="11"/>
  <c r="J421" i="11" s="1"/>
  <c r="Z420" i="11"/>
  <c r="K420" i="11"/>
  <c r="J420" i="11" s="1"/>
  <c r="AB419" i="11"/>
  <c r="AA419" i="11"/>
  <c r="T419" i="11"/>
  <c r="S419" i="11"/>
  <c r="S407" i="11" s="1"/>
  <c r="S406" i="11" s="1"/>
  <c r="R419" i="11"/>
  <c r="R407" i="11" s="1"/>
  <c r="Q419" i="11"/>
  <c r="Q407" i="11" s="1"/>
  <c r="P419" i="11"/>
  <c r="P407" i="11" s="1"/>
  <c r="O419" i="11"/>
  <c r="O407" i="11" s="1"/>
  <c r="N419" i="11"/>
  <c r="M419" i="11"/>
  <c r="M407" i="11" s="1"/>
  <c r="M406" i="11" s="1"/>
  <c r="I419" i="11"/>
  <c r="H419" i="11"/>
  <c r="G419" i="11"/>
  <c r="F419" i="11"/>
  <c r="E419" i="11"/>
  <c r="D419" i="11"/>
  <c r="Z418" i="11"/>
  <c r="J418" i="11"/>
  <c r="G418" i="11"/>
  <c r="Z417" i="11"/>
  <c r="J417" i="11"/>
  <c r="G417" i="11"/>
  <c r="Z416" i="11"/>
  <c r="J416" i="11"/>
  <c r="G416" i="11"/>
  <c r="AB415" i="11"/>
  <c r="AA415" i="11"/>
  <c r="T415" i="11"/>
  <c r="K415" i="11"/>
  <c r="I415" i="11"/>
  <c r="H415" i="11"/>
  <c r="F415" i="11"/>
  <c r="E415" i="11"/>
  <c r="D415" i="11"/>
  <c r="Z414" i="11"/>
  <c r="J414" i="11"/>
  <c r="G414" i="11"/>
  <c r="Z413" i="11"/>
  <c r="J413" i="11"/>
  <c r="Z412" i="11"/>
  <c r="J412" i="11"/>
  <c r="G412" i="11"/>
  <c r="Z411" i="11"/>
  <c r="J411" i="11"/>
  <c r="Z410" i="11"/>
  <c r="J410" i="11"/>
  <c r="G410" i="11"/>
  <c r="Z409" i="11"/>
  <c r="J409" i="11"/>
  <c r="G409" i="11"/>
  <c r="AB408" i="11"/>
  <c r="AA408" i="11"/>
  <c r="T408" i="11"/>
  <c r="N408" i="11"/>
  <c r="K408" i="11"/>
  <c r="I408" i="11"/>
  <c r="H408" i="11"/>
  <c r="F408" i="11"/>
  <c r="F407" i="11" s="1"/>
  <c r="E408" i="11"/>
  <c r="E407" i="11" s="1"/>
  <c r="D408" i="11"/>
  <c r="D407" i="11" s="1"/>
  <c r="D406" i="11" s="1"/>
  <c r="Z405" i="11"/>
  <c r="J405" i="11"/>
  <c r="G405" i="11"/>
  <c r="Z404" i="11"/>
  <c r="J404" i="11"/>
  <c r="G404" i="11"/>
  <c r="D404" i="11"/>
  <c r="Z403" i="11"/>
  <c r="J403" i="11"/>
  <c r="Z402" i="11"/>
  <c r="K402" i="11"/>
  <c r="J402" i="11" s="1"/>
  <c r="G402" i="11"/>
  <c r="Z401" i="11"/>
  <c r="K401" i="11"/>
  <c r="J401" i="11" s="1"/>
  <c r="G401" i="11"/>
  <c r="Z400" i="11"/>
  <c r="K400" i="11"/>
  <c r="J400" i="11" s="1"/>
  <c r="G400" i="11"/>
  <c r="AB399" i="11"/>
  <c r="AA399" i="11"/>
  <c r="T399" i="11"/>
  <c r="S399" i="11"/>
  <c r="S360" i="11" s="1"/>
  <c r="R399" i="11"/>
  <c r="O399" i="11"/>
  <c r="O360" i="11" s="1"/>
  <c r="N399" i="11"/>
  <c r="M399" i="11"/>
  <c r="M360" i="11" s="1"/>
  <c r="L399" i="11"/>
  <c r="I399" i="11"/>
  <c r="H399" i="11"/>
  <c r="F399" i="11"/>
  <c r="D399" i="11"/>
  <c r="Z398" i="11"/>
  <c r="J398" i="11"/>
  <c r="G398" i="11"/>
  <c r="Z397" i="11"/>
  <c r="J397" i="11"/>
  <c r="G397" i="11"/>
  <c r="Z396" i="11"/>
  <c r="J396" i="11"/>
  <c r="G396" i="11"/>
  <c r="Z395" i="11"/>
  <c r="Z394" i="11"/>
  <c r="T394" i="11"/>
  <c r="K394" i="11"/>
  <c r="J394" i="11"/>
  <c r="I394" i="11"/>
  <c r="H394" i="11"/>
  <c r="F394" i="11"/>
  <c r="E394" i="11"/>
  <c r="Z393" i="11"/>
  <c r="J393" i="11"/>
  <c r="G393" i="11"/>
  <c r="Z392" i="11"/>
  <c r="J392" i="11"/>
  <c r="G392" i="11"/>
  <c r="Z391" i="11"/>
  <c r="J391" i="11"/>
  <c r="G391" i="11"/>
  <c r="Z390" i="11"/>
  <c r="J390" i="11"/>
  <c r="G390" i="11"/>
  <c r="Z389" i="11"/>
  <c r="J389" i="11"/>
  <c r="J362" i="11"/>
  <c r="J364" i="11"/>
  <c r="J365" i="11"/>
  <c r="J366" i="11"/>
  <c r="J369" i="11"/>
  <c r="J370" i="11"/>
  <c r="J371" i="11"/>
  <c r="J373" i="11"/>
  <c r="J374" i="11"/>
  <c r="J376" i="11"/>
  <c r="J378" i="11"/>
  <c r="J379" i="11"/>
  <c r="J380" i="11"/>
  <c r="J381" i="11"/>
  <c r="J383" i="11"/>
  <c r="J385" i="11"/>
  <c r="J386" i="11"/>
  <c r="J387" i="11"/>
  <c r="G389" i="11"/>
  <c r="Z388" i="11"/>
  <c r="T388" i="11"/>
  <c r="K388" i="11"/>
  <c r="I388" i="11"/>
  <c r="H388" i="11"/>
  <c r="F388" i="11"/>
  <c r="E388" i="11"/>
  <c r="Z387" i="11"/>
  <c r="G387" i="11"/>
  <c r="Z386" i="11"/>
  <c r="G386" i="11"/>
  <c r="Z385" i="11"/>
  <c r="G385" i="11"/>
  <c r="Z384" i="11"/>
  <c r="T384" i="11"/>
  <c r="K384" i="11"/>
  <c r="I384" i="11"/>
  <c r="H384" i="11"/>
  <c r="F384" i="11"/>
  <c r="E384" i="11"/>
  <c r="Z383" i="11"/>
  <c r="G383" i="11"/>
  <c r="Z382" i="11"/>
  <c r="G382" i="11"/>
  <c r="Z381" i="11"/>
  <c r="G381" i="11"/>
  <c r="Z380" i="11"/>
  <c r="G380" i="11"/>
  <c r="Z379" i="11"/>
  <c r="G379" i="11"/>
  <c r="Z378" i="11"/>
  <c r="G378" i="11"/>
  <c r="Z377" i="11"/>
  <c r="G377" i="11"/>
  <c r="Z376" i="11"/>
  <c r="G376" i="11"/>
  <c r="Z375" i="11"/>
  <c r="T375" i="11"/>
  <c r="I375" i="11"/>
  <c r="H375" i="11"/>
  <c r="F375" i="11"/>
  <c r="E375" i="11"/>
  <c r="Z374" i="11"/>
  <c r="G374" i="11"/>
  <c r="Z373" i="11"/>
  <c r="G373" i="11"/>
  <c r="Z372" i="11"/>
  <c r="K372" i="11"/>
  <c r="I372" i="11"/>
  <c r="H372" i="11"/>
  <c r="F372" i="11"/>
  <c r="E372" i="11"/>
  <c r="Z371" i="11"/>
  <c r="G371" i="11"/>
  <c r="Z370" i="11"/>
  <c r="G370" i="11"/>
  <c r="Z369" i="11"/>
  <c r="G369" i="11"/>
  <c r="AB368" i="11"/>
  <c r="AA368" i="11"/>
  <c r="T368" i="11"/>
  <c r="K368" i="11"/>
  <c r="I368" i="11"/>
  <c r="G368" i="11" s="1"/>
  <c r="F368" i="11"/>
  <c r="E368" i="11"/>
  <c r="Z367" i="11"/>
  <c r="Z366" i="11"/>
  <c r="G366" i="11"/>
  <c r="E366" i="11"/>
  <c r="Z365" i="11"/>
  <c r="G365" i="11"/>
  <c r="Z364" i="11"/>
  <c r="G364" i="11"/>
  <c r="Z363" i="11"/>
  <c r="J363" i="11"/>
  <c r="Z362" i="11"/>
  <c r="G362" i="11"/>
  <c r="AB361" i="11"/>
  <c r="AA361" i="11"/>
  <c r="T361" i="11"/>
  <c r="K361" i="11"/>
  <c r="I361" i="11"/>
  <c r="H361" i="11"/>
  <c r="F361" i="11"/>
  <c r="E361" i="11"/>
  <c r="D361" i="11"/>
  <c r="D360" i="11" s="1"/>
  <c r="D359" i="11" s="1"/>
  <c r="R360" i="11"/>
  <c r="Q360" i="11"/>
  <c r="P360" i="11"/>
  <c r="N360" i="11"/>
  <c r="L360" i="11"/>
  <c r="Z358" i="11"/>
  <c r="J358" i="11"/>
  <c r="G358" i="11"/>
  <c r="Z357" i="11"/>
  <c r="J357" i="11"/>
  <c r="G357" i="11"/>
  <c r="Z356" i="11"/>
  <c r="K356" i="11"/>
  <c r="J356" i="11" s="1"/>
  <c r="G356" i="11"/>
  <c r="Z355" i="11"/>
  <c r="K355" i="11"/>
  <c r="J355" i="11" s="1"/>
  <c r="G355" i="11"/>
  <c r="AB354" i="11"/>
  <c r="AA354" i="11"/>
  <c r="T354" i="11"/>
  <c r="R354" i="11"/>
  <c r="O354" i="11"/>
  <c r="N354" i="11"/>
  <c r="M354" i="11"/>
  <c r="L354" i="11"/>
  <c r="I354" i="11"/>
  <c r="H354" i="11"/>
  <c r="F354" i="11"/>
  <c r="E354" i="11"/>
  <c r="D354" i="11"/>
  <c r="Z353" i="11"/>
  <c r="J353" i="11"/>
  <c r="G353" i="11"/>
  <c r="E353" i="11"/>
  <c r="Z352" i="11"/>
  <c r="J352" i="11"/>
  <c r="G352" i="11"/>
  <c r="Z351" i="11"/>
  <c r="J351" i="11"/>
  <c r="G351" i="11"/>
  <c r="AB350" i="11"/>
  <c r="AA350" i="11"/>
  <c r="T350" i="11"/>
  <c r="K350" i="11"/>
  <c r="I350" i="11"/>
  <c r="H350" i="11"/>
  <c r="F350" i="11"/>
  <c r="E350" i="11"/>
  <c r="D350" i="11"/>
  <c r="Z349" i="11"/>
  <c r="Z348" i="11"/>
  <c r="G348" i="11"/>
  <c r="Z347" i="11"/>
  <c r="J347" i="11"/>
  <c r="G347" i="11"/>
  <c r="Z346" i="11"/>
  <c r="J346" i="11"/>
  <c r="G346" i="11"/>
  <c r="Z345" i="11"/>
  <c r="J345" i="11"/>
  <c r="G345" i="11"/>
  <c r="Z344" i="11"/>
  <c r="T344" i="11"/>
  <c r="K344" i="11"/>
  <c r="I344" i="11"/>
  <c r="H344" i="11"/>
  <c r="F344" i="11"/>
  <c r="E344" i="11"/>
  <c r="D344" i="11"/>
  <c r="Z343" i="11"/>
  <c r="J343" i="11"/>
  <c r="G343" i="11"/>
  <c r="Z342" i="11"/>
  <c r="J342" i="11"/>
  <c r="G342" i="11"/>
  <c r="Z341" i="11"/>
  <c r="J341" i="11"/>
  <c r="G341" i="11"/>
  <c r="Z340" i="11"/>
  <c r="J340" i="11"/>
  <c r="G340" i="11"/>
  <c r="Z339" i="11"/>
  <c r="J339" i="11"/>
  <c r="G339" i="11"/>
  <c r="Z338" i="11"/>
  <c r="I338" i="11"/>
  <c r="H338" i="11"/>
  <c r="F338" i="11"/>
  <c r="E338" i="11"/>
  <c r="D338" i="11"/>
  <c r="Z337" i="11"/>
  <c r="J337" i="11"/>
  <c r="G337" i="11"/>
  <c r="Z336" i="11"/>
  <c r="K336" i="11"/>
  <c r="J336" i="11" s="1"/>
  <c r="G336" i="11"/>
  <c r="Z335" i="11"/>
  <c r="K335" i="11"/>
  <c r="J335" i="11" s="1"/>
  <c r="G335" i="11"/>
  <c r="Z334" i="11"/>
  <c r="K334" i="11"/>
  <c r="J334" i="11" s="1"/>
  <c r="G334" i="11"/>
  <c r="Z333" i="11"/>
  <c r="K333" i="11"/>
  <c r="J333" i="11" s="1"/>
  <c r="G333" i="11"/>
  <c r="Z332" i="11"/>
  <c r="K332" i="11"/>
  <c r="J332" i="11" s="1"/>
  <c r="G332" i="11"/>
  <c r="Z331" i="11"/>
  <c r="K331" i="11"/>
  <c r="J331" i="11" s="1"/>
  <c r="G331" i="11"/>
  <c r="Z330" i="11"/>
  <c r="K330" i="11"/>
  <c r="J330" i="11" s="1"/>
  <c r="G330" i="11"/>
  <c r="Z329" i="11"/>
  <c r="K329" i="11"/>
  <c r="J329" i="11" s="1"/>
  <c r="G329" i="11"/>
  <c r="Z328" i="11"/>
  <c r="K328" i="11"/>
  <c r="J328" i="11" s="1"/>
  <c r="G328" i="11"/>
  <c r="Z327" i="11"/>
  <c r="K327" i="11"/>
  <c r="J327" i="11" s="1"/>
  <c r="G327" i="11"/>
  <c r="Z326" i="11"/>
  <c r="K326" i="11"/>
  <c r="J326" i="11" s="1"/>
  <c r="G326" i="11"/>
  <c r="AB325" i="11"/>
  <c r="AA325" i="11"/>
  <c r="AA324" i="11" s="1"/>
  <c r="T325" i="11"/>
  <c r="S325" i="11"/>
  <c r="S324" i="11" s="1"/>
  <c r="R325" i="11"/>
  <c r="O325" i="11"/>
  <c r="O324" i="11" s="1"/>
  <c r="N325" i="11"/>
  <c r="N324" i="11" s="1"/>
  <c r="M325" i="11"/>
  <c r="M324" i="11" s="1"/>
  <c r="L325" i="11"/>
  <c r="L324" i="11" s="1"/>
  <c r="I325" i="11"/>
  <c r="H325" i="11"/>
  <c r="F325" i="11"/>
  <c r="F324" i="11" s="1"/>
  <c r="E325" i="11"/>
  <c r="D325" i="11"/>
  <c r="D324" i="11" s="1"/>
  <c r="R324" i="11"/>
  <c r="Z323" i="11"/>
  <c r="K323" i="11"/>
  <c r="J323" i="11" s="1"/>
  <c r="G323" i="11"/>
  <c r="Z322" i="11"/>
  <c r="J322" i="11"/>
  <c r="G322" i="11"/>
  <c r="Z321" i="11"/>
  <c r="J321" i="11"/>
  <c r="G321" i="11"/>
  <c r="Z320" i="11"/>
  <c r="J320" i="11"/>
  <c r="G320" i="11"/>
  <c r="Z319" i="11"/>
  <c r="J319" i="11"/>
  <c r="G319" i="11"/>
  <c r="Z318" i="11"/>
  <c r="J318" i="11"/>
  <c r="G318" i="11"/>
  <c r="Z317" i="11"/>
  <c r="J317" i="11"/>
  <c r="G317" i="11"/>
  <c r="Z316" i="11"/>
  <c r="J316" i="11"/>
  <c r="G316" i="11"/>
  <c r="Z315" i="11"/>
  <c r="J315" i="11"/>
  <c r="G315" i="11"/>
  <c r="Z314" i="11"/>
  <c r="J314" i="11"/>
  <c r="G314" i="11"/>
  <c r="Z313" i="11"/>
  <c r="K313" i="11"/>
  <c r="K285" i="11" s="1"/>
  <c r="H313" i="11"/>
  <c r="G313" i="11" s="1"/>
  <c r="F313" i="11"/>
  <c r="E313" i="11"/>
  <c r="Z312" i="11"/>
  <c r="Z311" i="11"/>
  <c r="T311" i="11"/>
  <c r="J311" i="11" s="1"/>
  <c r="G311" i="11"/>
  <c r="Z310" i="11"/>
  <c r="J310" i="11"/>
  <c r="G310" i="11"/>
  <c r="Z309" i="11"/>
  <c r="J309" i="11"/>
  <c r="G309" i="11"/>
  <c r="Z308" i="11"/>
  <c r="J308" i="11"/>
  <c r="G308" i="11"/>
  <c r="Z307" i="11"/>
  <c r="J307" i="11"/>
  <c r="G307" i="11"/>
  <c r="Z306" i="11"/>
  <c r="J306" i="11"/>
  <c r="G306" i="11"/>
  <c r="Z305" i="11"/>
  <c r="J305" i="11"/>
  <c r="G305" i="11"/>
  <c r="Z304" i="11"/>
  <c r="J304" i="11"/>
  <c r="G304" i="11"/>
  <c r="Z303" i="11"/>
  <c r="J303" i="11"/>
  <c r="G303" i="11"/>
  <c r="Z302" i="11"/>
  <c r="J302" i="11"/>
  <c r="G302" i="11"/>
  <c r="Z301" i="11"/>
  <c r="J301" i="11"/>
  <c r="G301" i="11"/>
  <c r="Z300" i="11"/>
  <c r="J300" i="11"/>
  <c r="G300" i="11"/>
  <c r="Z299" i="11"/>
  <c r="J299" i="11"/>
  <c r="G299" i="11"/>
  <c r="Z298" i="11"/>
  <c r="J298" i="11"/>
  <c r="G298" i="11"/>
  <c r="Z297" i="11"/>
  <c r="J297" i="11"/>
  <c r="G297" i="11"/>
  <c r="Z296" i="11"/>
  <c r="J296" i="11"/>
  <c r="G296" i="11"/>
  <c r="Z295" i="11"/>
  <c r="J295" i="11"/>
  <c r="G295" i="11"/>
  <c r="Z294" i="11"/>
  <c r="J294" i="11"/>
  <c r="G294" i="11"/>
  <c r="Z293" i="11"/>
  <c r="J293" i="11"/>
  <c r="G293" i="11"/>
  <c r="Z292" i="11"/>
  <c r="J292" i="11"/>
  <c r="G292" i="11"/>
  <c r="Z291" i="11"/>
  <c r="J291" i="11"/>
  <c r="G291" i="11"/>
  <c r="Z290" i="11"/>
  <c r="J290" i="11"/>
  <c r="G290" i="11"/>
  <c r="Z289" i="11"/>
  <c r="T289" i="11"/>
  <c r="J289" i="11" s="1"/>
  <c r="I289" i="11"/>
  <c r="G289" i="11" s="1"/>
  <c r="F289" i="11"/>
  <c r="F285" i="11" s="1"/>
  <c r="E289" i="11"/>
  <c r="D289" i="11"/>
  <c r="D285" i="11" s="1"/>
  <c r="Z288" i="11"/>
  <c r="J288" i="11"/>
  <c r="G288" i="11"/>
  <c r="Z287" i="11"/>
  <c r="J287" i="11"/>
  <c r="G287" i="11"/>
  <c r="Z286" i="11"/>
  <c r="J286" i="11"/>
  <c r="G286" i="11"/>
  <c r="AB285" i="11"/>
  <c r="AA285" i="11"/>
  <c r="S285" i="11"/>
  <c r="R285" i="11"/>
  <c r="Q285" i="11"/>
  <c r="P285" i="11"/>
  <c r="O285" i="11"/>
  <c r="N285" i="11"/>
  <c r="M285" i="11"/>
  <c r="L285" i="11"/>
  <c r="E285" i="11"/>
  <c r="Z283" i="11"/>
  <c r="T283" i="11"/>
  <c r="G283" i="11"/>
  <c r="Z282" i="11"/>
  <c r="T282" i="11"/>
  <c r="J282" i="11" s="1"/>
  <c r="G282" i="11"/>
  <c r="Z281" i="11"/>
  <c r="T281" i="11"/>
  <c r="J281" i="11" s="1"/>
  <c r="G281" i="11"/>
  <c r="Z280" i="11"/>
  <c r="T280" i="11"/>
  <c r="J280" i="11" s="1"/>
  <c r="G280" i="11"/>
  <c r="AB279" i="11"/>
  <c r="AA279" i="11"/>
  <c r="T279" i="11"/>
  <c r="R279" i="11"/>
  <c r="O279" i="11"/>
  <c r="N279" i="11"/>
  <c r="M279" i="11"/>
  <c r="L279" i="11"/>
  <c r="K279" i="11"/>
  <c r="J279" i="11" s="1"/>
  <c r="I279" i="11"/>
  <c r="H279" i="11"/>
  <c r="F279" i="11"/>
  <c r="E279" i="11"/>
  <c r="D279" i="11"/>
  <c r="Z278" i="11"/>
  <c r="T278" i="11"/>
  <c r="J278" i="11" s="1"/>
  <c r="G278" i="11"/>
  <c r="Z277" i="11"/>
  <c r="T277" i="11"/>
  <c r="J277" i="11" s="1"/>
  <c r="G277" i="11"/>
  <c r="Z276" i="11"/>
  <c r="T276" i="11"/>
  <c r="K276" i="11"/>
  <c r="G276" i="11"/>
  <c r="AB275" i="11"/>
  <c r="AA275" i="11"/>
  <c r="T275" i="11"/>
  <c r="R275" i="11"/>
  <c r="O275" i="11"/>
  <c r="N275" i="11"/>
  <c r="M275" i="11"/>
  <c r="L275" i="11"/>
  <c r="I275" i="11"/>
  <c r="H275" i="11"/>
  <c r="F275" i="11"/>
  <c r="E275" i="11"/>
  <c r="D275" i="11"/>
  <c r="Z274" i="11"/>
  <c r="T274" i="11"/>
  <c r="K274" i="11"/>
  <c r="G274" i="11"/>
  <c r="Z273" i="11"/>
  <c r="T273" i="11"/>
  <c r="K273" i="11"/>
  <c r="G273" i="11"/>
  <c r="Z272" i="11"/>
  <c r="T272" i="11"/>
  <c r="J272" i="11" s="1"/>
  <c r="G272" i="11"/>
  <c r="Z271" i="11"/>
  <c r="T271" i="11"/>
  <c r="K271" i="11"/>
  <c r="G271" i="11"/>
  <c r="Z270" i="11"/>
  <c r="T270" i="11"/>
  <c r="K270" i="11"/>
  <c r="G270" i="11"/>
  <c r="Z269" i="11"/>
  <c r="T269" i="11"/>
  <c r="K269" i="11"/>
  <c r="G269" i="11"/>
  <c r="Z268" i="11"/>
  <c r="T268" i="11"/>
  <c r="K268" i="11"/>
  <c r="G268" i="11"/>
  <c r="Z267" i="11"/>
  <c r="T267" i="11"/>
  <c r="K267" i="11"/>
  <c r="G267" i="11"/>
  <c r="AB266" i="11"/>
  <c r="AA266" i="11"/>
  <c r="W266" i="11"/>
  <c r="T266" i="11" s="1"/>
  <c r="R266" i="11"/>
  <c r="O266" i="11"/>
  <c r="N266" i="11"/>
  <c r="M266" i="11"/>
  <c r="L266" i="11"/>
  <c r="I266" i="11"/>
  <c r="H266" i="11"/>
  <c r="F266" i="11"/>
  <c r="E266" i="11"/>
  <c r="D266" i="11"/>
  <c r="Z265" i="11"/>
  <c r="Z264" i="11"/>
  <c r="T264" i="11"/>
  <c r="J264" i="11" s="1"/>
  <c r="G264" i="11"/>
  <c r="Z263" i="11"/>
  <c r="J263" i="11"/>
  <c r="G263" i="11"/>
  <c r="Z262" i="11"/>
  <c r="T262" i="11"/>
  <c r="J262" i="11" s="1"/>
  <c r="J261" i="11" s="1"/>
  <c r="G262" i="11"/>
  <c r="Z261" i="11"/>
  <c r="T261" i="11"/>
  <c r="K261" i="11"/>
  <c r="I261" i="11"/>
  <c r="H261" i="11"/>
  <c r="G261" i="11"/>
  <c r="F261" i="11"/>
  <c r="E261" i="11"/>
  <c r="Z260" i="11"/>
  <c r="T260" i="11"/>
  <c r="J260" i="11" s="1"/>
  <c r="G260" i="11"/>
  <c r="Z259" i="11"/>
  <c r="T259" i="11"/>
  <c r="J259" i="11" s="1"/>
  <c r="G259" i="11"/>
  <c r="Z258" i="11"/>
  <c r="T258" i="11"/>
  <c r="J258" i="11" s="1"/>
  <c r="G258" i="11"/>
  <c r="Z257" i="11"/>
  <c r="T257" i="11"/>
  <c r="J257" i="11" s="1"/>
  <c r="G257" i="11"/>
  <c r="Z256" i="11"/>
  <c r="T256" i="11"/>
  <c r="J256" i="11" s="1"/>
  <c r="G256" i="11"/>
  <c r="Z255" i="11"/>
  <c r="T255" i="11"/>
  <c r="J255" i="11" s="1"/>
  <c r="G255" i="11"/>
  <c r="Z254" i="11"/>
  <c r="T254" i="11"/>
  <c r="J254" i="11" s="1"/>
  <c r="G254" i="11"/>
  <c r="Z253" i="11"/>
  <c r="T253" i="11"/>
  <c r="J253" i="11" s="1"/>
  <c r="G253" i="11"/>
  <c r="Z252" i="11"/>
  <c r="T252" i="11"/>
  <c r="K252" i="11"/>
  <c r="I252" i="11"/>
  <c r="H252" i="11"/>
  <c r="F252" i="11"/>
  <c r="E252" i="11"/>
  <c r="Z251" i="11"/>
  <c r="Z250" i="11"/>
  <c r="T250" i="11"/>
  <c r="J250" i="11" s="1"/>
  <c r="G250" i="11"/>
  <c r="Z249" i="11"/>
  <c r="T249" i="11"/>
  <c r="J249" i="11" s="1"/>
  <c r="G249" i="11"/>
  <c r="Z248" i="11"/>
  <c r="T248" i="11"/>
  <c r="J248" i="11" s="1"/>
  <c r="G248" i="11"/>
  <c r="Z247" i="11"/>
  <c r="T247" i="11"/>
  <c r="J247" i="11" s="1"/>
  <c r="G247" i="11"/>
  <c r="Z246" i="11"/>
  <c r="T246" i="11"/>
  <c r="J246" i="11" s="1"/>
  <c r="G246" i="11"/>
  <c r="Z245" i="11"/>
  <c r="T245" i="11"/>
  <c r="J245" i="11" s="1"/>
  <c r="G245" i="11"/>
  <c r="Z244" i="11"/>
  <c r="T244" i="11"/>
  <c r="J244" i="11" s="1"/>
  <c r="G244" i="11"/>
  <c r="Z243" i="11"/>
  <c r="T243" i="11"/>
  <c r="J243" i="11" s="1"/>
  <c r="G243" i="11"/>
  <c r="Z242" i="11"/>
  <c r="K242" i="11"/>
  <c r="I242" i="11"/>
  <c r="H242" i="11"/>
  <c r="F242" i="11"/>
  <c r="E242" i="11"/>
  <c r="D242" i="11"/>
  <c r="Z241" i="11"/>
  <c r="T241" i="11"/>
  <c r="J241" i="11" s="1"/>
  <c r="G241" i="11"/>
  <c r="Z240" i="11"/>
  <c r="T240" i="11"/>
  <c r="J240" i="11" s="1"/>
  <c r="G240" i="11"/>
  <c r="Z239" i="11"/>
  <c r="T239" i="11"/>
  <c r="J239" i="11" s="1"/>
  <c r="G239" i="11"/>
  <c r="AA238" i="11"/>
  <c r="Z238" i="11" s="1"/>
  <c r="T238" i="11"/>
  <c r="K238" i="11"/>
  <c r="E238" i="11"/>
  <c r="Z237" i="11"/>
  <c r="T237" i="11"/>
  <c r="J237" i="11" s="1"/>
  <c r="G237" i="11"/>
  <c r="Z236" i="11"/>
  <c r="T236" i="11"/>
  <c r="J236" i="11" s="1"/>
  <c r="G236" i="11"/>
  <c r="Z235" i="11"/>
  <c r="T235" i="11"/>
  <c r="J235" i="11" s="1"/>
  <c r="G235" i="11"/>
  <c r="AB234" i="11"/>
  <c r="AA234" i="11"/>
  <c r="T234" i="11"/>
  <c r="K234" i="11"/>
  <c r="I234" i="11"/>
  <c r="H234" i="11"/>
  <c r="F234" i="11"/>
  <c r="E234" i="11"/>
  <c r="D234" i="11"/>
  <c r="Z233" i="11"/>
  <c r="J233" i="11"/>
  <c r="G233" i="11"/>
  <c r="Z232" i="11"/>
  <c r="T232" i="11"/>
  <c r="J232" i="11" s="1"/>
  <c r="G232" i="11"/>
  <c r="Z231" i="11"/>
  <c r="T231" i="11"/>
  <c r="G231" i="11"/>
  <c r="Z230" i="11"/>
  <c r="T230" i="11"/>
  <c r="J230" i="11" s="1"/>
  <c r="G230" i="11"/>
  <c r="Z229" i="11"/>
  <c r="T229" i="11"/>
  <c r="J229" i="11" s="1"/>
  <c r="G229" i="11"/>
  <c r="AB228" i="11"/>
  <c r="Z228" i="11" s="1"/>
  <c r="X228" i="11"/>
  <c r="W228" i="11"/>
  <c r="V228" i="11"/>
  <c r="U228" i="11"/>
  <c r="K228" i="11"/>
  <c r="I228" i="11"/>
  <c r="H228" i="11"/>
  <c r="F228" i="11"/>
  <c r="E228" i="11"/>
  <c r="D228" i="11"/>
  <c r="Z227" i="11"/>
  <c r="T227" i="11"/>
  <c r="J227" i="11" s="1"/>
  <c r="G227" i="11"/>
  <c r="Z226" i="11"/>
  <c r="T226" i="11"/>
  <c r="J226" i="11" s="1"/>
  <c r="G226" i="11"/>
  <c r="Z225" i="11"/>
  <c r="T225" i="11"/>
  <c r="J225" i="11" s="1"/>
  <c r="G225" i="11"/>
  <c r="Z224" i="11"/>
  <c r="T224" i="11"/>
  <c r="J224" i="11" s="1"/>
  <c r="G224" i="11"/>
  <c r="Z223" i="11"/>
  <c r="T223" i="11"/>
  <c r="J223" i="11" s="1"/>
  <c r="G223" i="11"/>
  <c r="Z222" i="11"/>
  <c r="T222" i="11"/>
  <c r="J222" i="11" s="1"/>
  <c r="G222" i="11"/>
  <c r="Z221" i="11"/>
  <c r="T221" i="11"/>
  <c r="J221" i="11" s="1"/>
  <c r="G221" i="11"/>
  <c r="Z220" i="11"/>
  <c r="T220" i="11"/>
  <c r="J220" i="11" s="1"/>
  <c r="G220" i="11"/>
  <c r="Z219" i="11"/>
  <c r="T219" i="11"/>
  <c r="J219" i="11" s="1"/>
  <c r="G219" i="11"/>
  <c r="AB218" i="11"/>
  <c r="AA218" i="11"/>
  <c r="Y218" i="11"/>
  <c r="Y217" i="11" s="1"/>
  <c r="X218" i="11"/>
  <c r="X217" i="11" s="1"/>
  <c r="W218" i="11"/>
  <c r="V218" i="11"/>
  <c r="V217" i="11" s="1"/>
  <c r="U218" i="11"/>
  <c r="U217" i="11" s="1"/>
  <c r="S218" i="11"/>
  <c r="S217" i="11" s="1"/>
  <c r="R218" i="11"/>
  <c r="R217" i="11" s="1"/>
  <c r="Q218" i="11"/>
  <c r="Q217" i="11" s="1"/>
  <c r="P218" i="11"/>
  <c r="P217" i="11" s="1"/>
  <c r="O218" i="11"/>
  <c r="N218" i="11"/>
  <c r="M218" i="11"/>
  <c r="M217" i="11" s="1"/>
  <c r="L218" i="11"/>
  <c r="L217" i="11" s="1"/>
  <c r="K218" i="11"/>
  <c r="I218" i="11"/>
  <c r="I217" i="11" s="1"/>
  <c r="H218" i="11"/>
  <c r="F218" i="11"/>
  <c r="F217" i="11" s="1"/>
  <c r="E218" i="11"/>
  <c r="D218" i="11"/>
  <c r="D217" i="11" s="1"/>
  <c r="O217" i="11"/>
  <c r="Z215" i="11"/>
  <c r="T215" i="11"/>
  <c r="J215" i="11" s="1"/>
  <c r="Z214" i="11"/>
  <c r="T214" i="11"/>
  <c r="K214" i="11"/>
  <c r="Z213" i="11"/>
  <c r="T213" i="11"/>
  <c r="K213" i="11"/>
  <c r="Z212" i="11"/>
  <c r="T212" i="11"/>
  <c r="K212" i="11"/>
  <c r="Z211" i="11"/>
  <c r="T211" i="11"/>
  <c r="K211" i="11"/>
  <c r="Z210" i="11"/>
  <c r="T210" i="11"/>
  <c r="K210" i="11"/>
  <c r="Z209" i="11"/>
  <c r="T209" i="11"/>
  <c r="K209" i="11"/>
  <c r="Z208" i="11"/>
  <c r="T208" i="11"/>
  <c r="K208" i="11"/>
  <c r="Z207" i="11"/>
  <c r="T207" i="11"/>
  <c r="K207" i="11"/>
  <c r="Z206" i="11"/>
  <c r="T206" i="11"/>
  <c r="K206" i="11"/>
  <c r="J206" i="11" s="1"/>
  <c r="Z205" i="11"/>
  <c r="T205" i="11"/>
  <c r="K205" i="11"/>
  <c r="Z204" i="11"/>
  <c r="T204" i="11"/>
  <c r="K204" i="11"/>
  <c r="J204" i="11" s="1"/>
  <c r="Z203" i="11"/>
  <c r="T203" i="11"/>
  <c r="K203" i="11"/>
  <c r="AB202" i="11"/>
  <c r="AA202" i="11"/>
  <c r="Z202" i="11"/>
  <c r="W202" i="11"/>
  <c r="V202" i="11"/>
  <c r="R202" i="11"/>
  <c r="O202" i="11"/>
  <c r="N202" i="11"/>
  <c r="M202" i="11"/>
  <c r="L202" i="11"/>
  <c r="I202" i="11"/>
  <c r="H202" i="11"/>
  <c r="G202" i="11"/>
  <c r="F202" i="11"/>
  <c r="E202" i="11"/>
  <c r="D202" i="11"/>
  <c r="Z201" i="11"/>
  <c r="J201" i="11"/>
  <c r="G201" i="11"/>
  <c r="Z200" i="11"/>
  <c r="J200" i="11"/>
  <c r="G200" i="11"/>
  <c r="Z199" i="11"/>
  <c r="T199" i="11"/>
  <c r="J199" i="11" s="1"/>
  <c r="G199" i="11"/>
  <c r="Z198" i="11"/>
  <c r="Z197" i="11"/>
  <c r="T197" i="11"/>
  <c r="J197" i="11" s="1"/>
  <c r="G197" i="11"/>
  <c r="Z196" i="11"/>
  <c r="T196" i="11"/>
  <c r="J196" i="11" s="1"/>
  <c r="G196" i="11"/>
  <c r="Z195" i="11"/>
  <c r="T195" i="11"/>
  <c r="J195" i="11" s="1"/>
  <c r="G195" i="11"/>
  <c r="Z194" i="11"/>
  <c r="T194" i="11"/>
  <c r="J194" i="11" s="1"/>
  <c r="G194" i="11"/>
  <c r="Z193" i="11"/>
  <c r="T193" i="11"/>
  <c r="J193" i="11" s="1"/>
  <c r="G193" i="11"/>
  <c r="Z192" i="11"/>
  <c r="T192" i="11"/>
  <c r="J192" i="11" s="1"/>
  <c r="G192" i="11"/>
  <c r="Z191" i="11"/>
  <c r="T191" i="11"/>
  <c r="J191" i="11" s="1"/>
  <c r="G191" i="11"/>
  <c r="Z190" i="11"/>
  <c r="T190" i="11"/>
  <c r="J190" i="11" s="1"/>
  <c r="G190" i="11"/>
  <c r="Z189" i="11"/>
  <c r="T189" i="11"/>
  <c r="J189" i="11" s="1"/>
  <c r="G189" i="11"/>
  <c r="G188" i="11" s="1"/>
  <c r="Z188" i="11"/>
  <c r="K188" i="11"/>
  <c r="I188" i="11"/>
  <c r="H188" i="11"/>
  <c r="F188" i="11"/>
  <c r="E188" i="11"/>
  <c r="D188" i="11"/>
  <c r="Z187" i="11"/>
  <c r="T187" i="11"/>
  <c r="J187" i="11" s="1"/>
  <c r="G187" i="11"/>
  <c r="Z186" i="11"/>
  <c r="T186" i="11"/>
  <c r="J186" i="11" s="1"/>
  <c r="G186" i="11"/>
  <c r="Z185" i="11"/>
  <c r="T185" i="11"/>
  <c r="J185" i="11" s="1"/>
  <c r="G185" i="11"/>
  <c r="Z184" i="11"/>
  <c r="T184" i="11"/>
  <c r="J184" i="11" s="1"/>
  <c r="G184" i="11"/>
  <c r="Z183" i="11"/>
  <c r="T183" i="11"/>
  <c r="J183" i="11" s="1"/>
  <c r="G183" i="11"/>
  <c r="Z182" i="11"/>
  <c r="T182" i="11"/>
  <c r="J182" i="11" s="1"/>
  <c r="G182" i="11"/>
  <c r="Z181" i="11"/>
  <c r="T181" i="11"/>
  <c r="J181" i="11" s="1"/>
  <c r="G181" i="11"/>
  <c r="Z180" i="11"/>
  <c r="T180" i="11"/>
  <c r="J180" i="11" s="1"/>
  <c r="G180" i="11"/>
  <c r="Z179" i="11"/>
  <c r="T179" i="11"/>
  <c r="J179" i="11" s="1"/>
  <c r="G179" i="11"/>
  <c r="Z178" i="11"/>
  <c r="T178" i="11"/>
  <c r="J178" i="11" s="1"/>
  <c r="G178" i="11"/>
  <c r="Z177" i="11"/>
  <c r="T177" i="11"/>
  <c r="J177" i="11" s="1"/>
  <c r="G177" i="11"/>
  <c r="Z176" i="11"/>
  <c r="T176" i="11"/>
  <c r="J176" i="11" s="1"/>
  <c r="G176" i="11"/>
  <c r="Z175" i="11"/>
  <c r="T175" i="11"/>
  <c r="J175" i="11" s="1"/>
  <c r="G175" i="11"/>
  <c r="Z174" i="11"/>
  <c r="T174" i="11"/>
  <c r="J174" i="11" s="1"/>
  <c r="G174" i="11"/>
  <c r="Z173" i="11"/>
  <c r="T173" i="11"/>
  <c r="J173" i="11" s="1"/>
  <c r="G173" i="11"/>
  <c r="G172" i="11" s="1"/>
  <c r="G171" i="11" s="1"/>
  <c r="AB172" i="11"/>
  <c r="AA172" i="11"/>
  <c r="Y172" i="11"/>
  <c r="X172" i="11"/>
  <c r="W172" i="11"/>
  <c r="V172" i="11"/>
  <c r="U172" i="11"/>
  <c r="S172" i="11"/>
  <c r="S171" i="11" s="1"/>
  <c r="R172" i="11"/>
  <c r="R171" i="11" s="1"/>
  <c r="Q172" i="11"/>
  <c r="Q171" i="11" s="1"/>
  <c r="P172" i="11"/>
  <c r="P171" i="11" s="1"/>
  <c r="O172" i="11"/>
  <c r="O171" i="11" s="1"/>
  <c r="N172" i="11"/>
  <c r="N171" i="11" s="1"/>
  <c r="M172" i="11"/>
  <c r="M171" i="11" s="1"/>
  <c r="L172" i="11"/>
  <c r="L171" i="11" s="1"/>
  <c r="K172" i="11"/>
  <c r="I172" i="11"/>
  <c r="I171" i="11" s="1"/>
  <c r="H172" i="11"/>
  <c r="H171" i="11" s="1"/>
  <c r="F172" i="11"/>
  <c r="E172" i="11"/>
  <c r="E171" i="11" s="1"/>
  <c r="D172" i="11"/>
  <c r="D171" i="11" s="1"/>
  <c r="Y171" i="11"/>
  <c r="X171" i="11"/>
  <c r="X170" i="11" s="1"/>
  <c r="X499" i="11" s="1"/>
  <c r="W171" i="11"/>
  <c r="U171" i="11"/>
  <c r="Z169" i="11"/>
  <c r="Z168" i="11"/>
  <c r="D168" i="11"/>
  <c r="D167" i="11" s="1"/>
  <c r="AB167" i="11"/>
  <c r="AA167" i="11"/>
  <c r="T167" i="11"/>
  <c r="S167" i="11"/>
  <c r="R167" i="11"/>
  <c r="Q167" i="11"/>
  <c r="P167" i="11"/>
  <c r="O167" i="11"/>
  <c r="N167" i="11"/>
  <c r="M167" i="11"/>
  <c r="K167" i="11"/>
  <c r="J167" i="11"/>
  <c r="I167" i="11"/>
  <c r="H167" i="11"/>
  <c r="G167" i="11"/>
  <c r="F167" i="11"/>
  <c r="E167" i="11"/>
  <c r="Z166" i="11"/>
  <c r="J166" i="11"/>
  <c r="G166" i="11"/>
  <c r="Z165" i="11"/>
  <c r="Z164" i="11"/>
  <c r="Z163" i="11"/>
  <c r="J163" i="11"/>
  <c r="G163" i="11"/>
  <c r="Z162" i="11"/>
  <c r="J162" i="11"/>
  <c r="G162" i="11"/>
  <c r="Z161" i="11"/>
  <c r="J161" i="11"/>
  <c r="G161" i="11"/>
  <c r="Z160" i="11"/>
  <c r="J160" i="11"/>
  <c r="G160" i="11"/>
  <c r="Z159" i="11"/>
  <c r="J159" i="11"/>
  <c r="G159" i="11"/>
  <c r="AB158" i="11"/>
  <c r="AA158" i="11"/>
  <c r="T158" i="11"/>
  <c r="K158" i="11"/>
  <c r="I158" i="11"/>
  <c r="H158" i="11"/>
  <c r="F158" i="11"/>
  <c r="E158" i="11"/>
  <c r="D158" i="11"/>
  <c r="Z157" i="11"/>
  <c r="J157" i="11"/>
  <c r="G157" i="11"/>
  <c r="Z156" i="11"/>
  <c r="J156" i="11"/>
  <c r="G156" i="11"/>
  <c r="Z155" i="11"/>
  <c r="J155" i="11"/>
  <c r="G155" i="11"/>
  <c r="Z154" i="11"/>
  <c r="J154" i="11"/>
  <c r="G154" i="11"/>
  <c r="Z153" i="11"/>
  <c r="J153" i="11"/>
  <c r="G153" i="11"/>
  <c r="Z152" i="11"/>
  <c r="J152" i="11"/>
  <c r="G152" i="11"/>
  <c r="Z151" i="11"/>
  <c r="J151" i="11"/>
  <c r="G151" i="11"/>
  <c r="Z150" i="11"/>
  <c r="Z149" i="11"/>
  <c r="J149" i="11"/>
  <c r="G149" i="11"/>
  <c r="Z148" i="11"/>
  <c r="J148" i="11"/>
  <c r="G148" i="11"/>
  <c r="G146" i="11" s="1"/>
  <c r="Z147" i="11"/>
  <c r="J147" i="11"/>
  <c r="J146" i="11" s="1"/>
  <c r="AB146" i="11"/>
  <c r="AA146" i="11"/>
  <c r="Z146" i="11" s="1"/>
  <c r="T146" i="11"/>
  <c r="S146" i="11"/>
  <c r="R146" i="11"/>
  <c r="Q146" i="11"/>
  <c r="P146" i="11"/>
  <c r="O146" i="11"/>
  <c r="N146" i="11"/>
  <c r="M146" i="11"/>
  <c r="K146" i="11"/>
  <c r="I146" i="11"/>
  <c r="H146" i="11"/>
  <c r="F146" i="11"/>
  <c r="E146" i="11"/>
  <c r="D146" i="11"/>
  <c r="Z145" i="11"/>
  <c r="J145" i="11"/>
  <c r="J143" i="11" s="1"/>
  <c r="Z144" i="11"/>
  <c r="AB143" i="11"/>
  <c r="AA143" i="11"/>
  <c r="T143" i="11"/>
  <c r="S143" i="11"/>
  <c r="R143" i="11"/>
  <c r="Q143" i="11"/>
  <c r="P143" i="11"/>
  <c r="O143" i="11"/>
  <c r="N143" i="11"/>
  <c r="M143" i="11"/>
  <c r="L143" i="11"/>
  <c r="K143" i="11"/>
  <c r="I143" i="11"/>
  <c r="H143" i="11"/>
  <c r="G143" i="11"/>
  <c r="F143" i="11"/>
  <c r="E143" i="11"/>
  <c r="D143" i="11"/>
  <c r="Z142" i="11"/>
  <c r="J142" i="11"/>
  <c r="G142" i="11"/>
  <c r="Z141" i="11"/>
  <c r="Z140" i="11"/>
  <c r="J140" i="11"/>
  <c r="G140" i="11"/>
  <c r="Z139" i="11"/>
  <c r="K139" i="11"/>
  <c r="J139" i="11"/>
  <c r="I139" i="11"/>
  <c r="H139" i="11"/>
  <c r="G139" i="11"/>
  <c r="F139" i="11"/>
  <c r="E139" i="11"/>
  <c r="D139" i="11"/>
  <c r="Z138" i="11"/>
  <c r="J138" i="11"/>
  <c r="G138" i="11"/>
  <c r="Z137" i="11"/>
  <c r="J137" i="11"/>
  <c r="G137" i="11"/>
  <c r="Z136" i="11"/>
  <c r="Z135" i="11"/>
  <c r="Z134" i="11"/>
  <c r="Z133" i="11"/>
  <c r="Z132" i="11"/>
  <c r="J132" i="11"/>
  <c r="G132" i="11"/>
  <c r="Z131" i="11"/>
  <c r="J131" i="11"/>
  <c r="G131" i="11"/>
  <c r="Z130" i="11"/>
  <c r="J130" i="11"/>
  <c r="G130" i="11"/>
  <c r="Z129" i="11"/>
  <c r="J129" i="11"/>
  <c r="J128" i="11" s="1"/>
  <c r="G129" i="11"/>
  <c r="AB128" i="11"/>
  <c r="AB126" i="11" s="1"/>
  <c r="AB125" i="11" s="1"/>
  <c r="AA128" i="11"/>
  <c r="T128" i="11"/>
  <c r="T126" i="11" s="1"/>
  <c r="T125" i="11" s="1"/>
  <c r="S128" i="11"/>
  <c r="R128" i="11"/>
  <c r="R126" i="11" s="1"/>
  <c r="R125" i="11" s="1"/>
  <c r="Q128" i="11"/>
  <c r="Q126" i="11" s="1"/>
  <c r="P128" i="11"/>
  <c r="P126" i="11" s="1"/>
  <c r="P125" i="11" s="1"/>
  <c r="O128" i="11"/>
  <c r="N128" i="11"/>
  <c r="N126" i="11" s="1"/>
  <c r="N125" i="11" s="1"/>
  <c r="M128" i="11"/>
  <c r="M126" i="11" s="1"/>
  <c r="K128" i="11"/>
  <c r="K126" i="11" s="1"/>
  <c r="K125" i="11" s="1"/>
  <c r="I128" i="11"/>
  <c r="H128" i="11"/>
  <c r="H126" i="11" s="1"/>
  <c r="H125" i="11" s="1"/>
  <c r="F128" i="11"/>
  <c r="F126" i="11" s="1"/>
  <c r="D128" i="11"/>
  <c r="D126" i="11" s="1"/>
  <c r="D125" i="11" s="1"/>
  <c r="Z127" i="11"/>
  <c r="J127" i="11"/>
  <c r="G127" i="11"/>
  <c r="S126" i="11"/>
  <c r="S125" i="11" s="1"/>
  <c r="O126" i="11"/>
  <c r="E126" i="11"/>
  <c r="E125" i="11" s="1"/>
  <c r="Z124" i="11"/>
  <c r="J124" i="11"/>
  <c r="Z123" i="11"/>
  <c r="J123" i="11"/>
  <c r="Z122" i="11"/>
  <c r="J122" i="11"/>
  <c r="G122" i="11"/>
  <c r="Z121" i="11"/>
  <c r="J121" i="11"/>
  <c r="G121" i="11"/>
  <c r="Z120" i="11"/>
  <c r="J120" i="11"/>
  <c r="G120" i="11"/>
  <c r="Z119" i="11"/>
  <c r="J119" i="11"/>
  <c r="G119" i="11"/>
  <c r="Z118" i="11"/>
  <c r="J118" i="11"/>
  <c r="G118" i="11"/>
  <c r="Z117" i="11"/>
  <c r="J117" i="11"/>
  <c r="G117" i="11"/>
  <c r="G116" i="11" s="1"/>
  <c r="AB116" i="11"/>
  <c r="AA116" i="11"/>
  <c r="Z116" i="11" s="1"/>
  <c r="Y116" i="11"/>
  <c r="X116" i="11"/>
  <c r="W116" i="11"/>
  <c r="V116" i="11"/>
  <c r="U116" i="11"/>
  <c r="T116" i="11"/>
  <c r="K116" i="11"/>
  <c r="I116" i="11"/>
  <c r="H116" i="11"/>
  <c r="F116" i="11"/>
  <c r="E116" i="11"/>
  <c r="D116" i="11"/>
  <c r="Z115" i="11"/>
  <c r="J115" i="11"/>
  <c r="G115" i="11"/>
  <c r="Z114" i="11"/>
  <c r="J114" i="11"/>
  <c r="G114" i="11"/>
  <c r="Z113" i="11"/>
  <c r="J113" i="11"/>
  <c r="G113" i="11"/>
  <c r="Z112" i="11"/>
  <c r="J112" i="11"/>
  <c r="G112" i="11"/>
  <c r="Z111" i="11"/>
  <c r="K111" i="11"/>
  <c r="J111" i="11" s="1"/>
  <c r="G111" i="11"/>
  <c r="Z110" i="11"/>
  <c r="J110" i="11"/>
  <c r="G110" i="11"/>
  <c r="Z109" i="11"/>
  <c r="J109" i="11"/>
  <c r="G109" i="11"/>
  <c r="Z108" i="11"/>
  <c r="J108" i="11"/>
  <c r="G108" i="11"/>
  <c r="Z107" i="11"/>
  <c r="Z106" i="11"/>
  <c r="J106" i="11"/>
  <c r="G106" i="11"/>
  <c r="Z105" i="11"/>
  <c r="J105" i="11"/>
  <c r="J104" i="11" s="1"/>
  <c r="G105" i="11"/>
  <c r="AB104" i="11"/>
  <c r="Z104" i="11" s="1"/>
  <c r="Y104" i="11"/>
  <c r="X104" i="11"/>
  <c r="W104" i="11"/>
  <c r="V104" i="11"/>
  <c r="U104" i="11"/>
  <c r="T104" i="11"/>
  <c r="T102" i="11" s="1"/>
  <c r="S104" i="11"/>
  <c r="S102" i="11" s="1"/>
  <c r="R104" i="11"/>
  <c r="R102" i="11" s="1"/>
  <c r="Q104" i="11"/>
  <c r="Q102" i="11" s="1"/>
  <c r="P104" i="11"/>
  <c r="P102" i="11" s="1"/>
  <c r="O104" i="11"/>
  <c r="O102" i="11" s="1"/>
  <c r="N104" i="11"/>
  <c r="N102" i="11" s="1"/>
  <c r="M104" i="11"/>
  <c r="K104" i="11"/>
  <c r="K102" i="11" s="1"/>
  <c r="I104" i="11"/>
  <c r="G104" i="11" s="1"/>
  <c r="F104" i="11"/>
  <c r="F102" i="11" s="1"/>
  <c r="E104" i="11"/>
  <c r="E102" i="11" s="1"/>
  <c r="D104" i="11"/>
  <c r="D102" i="11" s="1"/>
  <c r="Z103" i="11"/>
  <c r="J103" i="11"/>
  <c r="G103" i="11"/>
  <c r="AA102" i="11"/>
  <c r="M102" i="11"/>
  <c r="H102" i="11"/>
  <c r="Z101" i="11"/>
  <c r="J101" i="11"/>
  <c r="J100" i="11" s="1"/>
  <c r="G101" i="11"/>
  <c r="G100" i="11" s="1"/>
  <c r="AB100" i="11"/>
  <c r="AA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K100" i="11"/>
  <c r="I100" i="11"/>
  <c r="H100" i="11"/>
  <c r="F100" i="11"/>
  <c r="E100" i="11"/>
  <c r="D100" i="11"/>
  <c r="Z99" i="11"/>
  <c r="J99" i="11"/>
  <c r="J98" i="11" s="1"/>
  <c r="G99" i="11"/>
  <c r="G98" i="11" s="1"/>
  <c r="AB98" i="11"/>
  <c r="AA98" i="11"/>
  <c r="Y98" i="11"/>
  <c r="X98" i="11"/>
  <c r="W98" i="11"/>
  <c r="V98" i="11"/>
  <c r="U98" i="11"/>
  <c r="T98" i="11"/>
  <c r="S98" i="11"/>
  <c r="R98" i="11"/>
  <c r="Q98" i="11"/>
  <c r="P98" i="11"/>
  <c r="O98" i="11"/>
  <c r="O60" i="11" s="1"/>
  <c r="N98" i="11"/>
  <c r="M98" i="11"/>
  <c r="M60" i="11" s="1"/>
  <c r="K98" i="11"/>
  <c r="I98" i="11"/>
  <c r="H98" i="11"/>
  <c r="F98" i="11"/>
  <c r="E98" i="11"/>
  <c r="D98" i="11"/>
  <c r="Z97" i="11"/>
  <c r="J97" i="11"/>
  <c r="G97" i="11"/>
  <c r="Z96" i="11"/>
  <c r="J96" i="11"/>
  <c r="G96" i="11"/>
  <c r="AB95" i="11"/>
  <c r="AA95" i="11"/>
  <c r="Z95" i="11" s="1"/>
  <c r="T95" i="11"/>
  <c r="K95" i="11"/>
  <c r="I95" i="11"/>
  <c r="H95" i="11"/>
  <c r="F95" i="11"/>
  <c r="E95" i="11"/>
  <c r="D95" i="11"/>
  <c r="Z94" i="11"/>
  <c r="G94" i="11"/>
  <c r="Z93" i="11"/>
  <c r="G93" i="11"/>
  <c r="Z92" i="11"/>
  <c r="G92" i="11"/>
  <c r="Z91" i="11"/>
  <c r="J91" i="11"/>
  <c r="G91" i="11"/>
  <c r="Z90" i="11"/>
  <c r="J90" i="11"/>
  <c r="G90" i="11"/>
  <c r="Z89" i="11"/>
  <c r="J89" i="11"/>
  <c r="G89" i="11"/>
  <c r="Z88" i="11"/>
  <c r="J88" i="11"/>
  <c r="G88" i="11"/>
  <c r="Z87" i="11"/>
  <c r="J87" i="11"/>
  <c r="G87" i="11"/>
  <c r="Z86" i="11"/>
  <c r="J86" i="11"/>
  <c r="G86" i="11"/>
  <c r="Z85" i="11"/>
  <c r="J85" i="11"/>
  <c r="G85" i="11"/>
  <c r="G84" i="11" s="1"/>
  <c r="AB84" i="11"/>
  <c r="AA84" i="11"/>
  <c r="Z84" i="11" s="1"/>
  <c r="T84" i="11"/>
  <c r="K84" i="11"/>
  <c r="I84" i="11"/>
  <c r="H84" i="11"/>
  <c r="F84" i="11"/>
  <c r="E84" i="11"/>
  <c r="D84" i="11"/>
  <c r="Z83" i="11"/>
  <c r="J83" i="11"/>
  <c r="G83" i="11"/>
  <c r="Z82" i="11"/>
  <c r="J82" i="11"/>
  <c r="G82" i="11"/>
  <c r="Z81" i="11"/>
  <c r="Z80" i="11"/>
  <c r="J80" i="11"/>
  <c r="G80" i="11"/>
  <c r="Z79" i="11"/>
  <c r="J79" i="11"/>
  <c r="G79" i="11"/>
  <c r="Z78" i="11"/>
  <c r="J78" i="11"/>
  <c r="G78" i="11"/>
  <c r="Z77" i="11"/>
  <c r="J77" i="11"/>
  <c r="G77" i="11"/>
  <c r="Z76" i="11"/>
  <c r="J76" i="11"/>
  <c r="G76" i="11"/>
  <c r="Z75" i="11"/>
  <c r="J75" i="11"/>
  <c r="G75" i="11"/>
  <c r="Z74" i="11"/>
  <c r="J74" i="11"/>
  <c r="G74" i="11"/>
  <c r="Z73" i="11"/>
  <c r="J73" i="11"/>
  <c r="G73" i="11"/>
  <c r="Z72" i="11"/>
  <c r="J72" i="11"/>
  <c r="G72" i="11"/>
  <c r="Z71" i="11"/>
  <c r="J71" i="11"/>
  <c r="G71" i="11"/>
  <c r="Z70" i="11"/>
  <c r="J70" i="11"/>
  <c r="G70" i="11"/>
  <c r="Z69" i="11"/>
  <c r="J69" i="11"/>
  <c r="G69" i="11"/>
  <c r="Z68" i="11"/>
  <c r="J68" i="11"/>
  <c r="G68" i="11"/>
  <c r="Z67" i="11"/>
  <c r="J67" i="11"/>
  <c r="G67" i="11"/>
  <c r="Z66" i="11"/>
  <c r="J66" i="11"/>
  <c r="G66" i="11"/>
  <c r="Z65" i="11"/>
  <c r="J65" i="11"/>
  <c r="G65" i="11"/>
  <c r="Z64" i="11"/>
  <c r="J64" i="11"/>
  <c r="G64" i="11"/>
  <c r="Z63" i="11"/>
  <c r="J63" i="11"/>
  <c r="G63" i="11"/>
  <c r="G62" i="11" s="1"/>
  <c r="AB62" i="11"/>
  <c r="AA62" i="11"/>
  <c r="T62" i="11"/>
  <c r="K62" i="11"/>
  <c r="K61" i="11" s="1"/>
  <c r="I62" i="11"/>
  <c r="I61" i="11" s="1"/>
  <c r="H62" i="11"/>
  <c r="H61" i="11" s="1"/>
  <c r="H60" i="11" s="1"/>
  <c r="F62" i="11"/>
  <c r="F61" i="11" s="1"/>
  <c r="E62" i="11"/>
  <c r="E61" i="11" s="1"/>
  <c r="E60" i="11" s="1"/>
  <c r="D62" i="11"/>
  <c r="D61" i="11" s="1"/>
  <c r="AB61" i="11"/>
  <c r="Z59" i="11"/>
  <c r="J59" i="11"/>
  <c r="J58" i="11" s="1"/>
  <c r="G59" i="11"/>
  <c r="G58" i="11" s="1"/>
  <c r="AB58" i="11"/>
  <c r="AA58" i="11"/>
  <c r="T58" i="11"/>
  <c r="R58" i="11"/>
  <c r="Q58" i="11"/>
  <c r="P58" i="11"/>
  <c r="O58" i="11"/>
  <c r="N58" i="11"/>
  <c r="M58" i="11"/>
  <c r="K58" i="11"/>
  <c r="I58" i="11"/>
  <c r="H58" i="11"/>
  <c r="F58" i="11"/>
  <c r="E58" i="11"/>
  <c r="D58" i="11"/>
  <c r="Z57" i="11"/>
  <c r="J57" i="11"/>
  <c r="G57" i="11"/>
  <c r="Z56" i="11"/>
  <c r="J56" i="11"/>
  <c r="G56" i="11"/>
  <c r="Z55" i="11"/>
  <c r="J55" i="11"/>
  <c r="G55" i="11"/>
  <c r="Z54" i="11"/>
  <c r="J54" i="11"/>
  <c r="G54" i="11"/>
  <c r="AB53" i="11"/>
  <c r="AA53" i="11"/>
  <c r="T53" i="11"/>
  <c r="R53" i="11"/>
  <c r="Q53" i="11"/>
  <c r="P53" i="11"/>
  <c r="O53" i="11"/>
  <c r="N53" i="11"/>
  <c r="M53" i="11"/>
  <c r="K53" i="11"/>
  <c r="I53" i="11"/>
  <c r="H53" i="11"/>
  <c r="F53" i="11"/>
  <c r="E53" i="11"/>
  <c r="D53" i="11"/>
  <c r="Z52" i="11"/>
  <c r="J52" i="11"/>
  <c r="G52" i="11"/>
  <c r="Z51" i="11"/>
  <c r="J51" i="11"/>
  <c r="G51" i="11"/>
  <c r="Z50" i="11"/>
  <c r="J50" i="11"/>
  <c r="G50" i="11"/>
  <c r="Z49" i="11"/>
  <c r="J49" i="11"/>
  <c r="G49" i="11"/>
  <c r="Z48" i="11"/>
  <c r="J48" i="11"/>
  <c r="G48" i="11"/>
  <c r="Z47" i="11"/>
  <c r="J47" i="11"/>
  <c r="G47" i="11"/>
  <c r="Z46" i="11"/>
  <c r="J46" i="11"/>
  <c r="G46" i="11"/>
  <c r="Z45" i="11"/>
  <c r="J45" i="11"/>
  <c r="G45" i="11"/>
  <c r="Z44" i="11"/>
  <c r="J44" i="11"/>
  <c r="G44" i="11"/>
  <c r="Z43" i="11"/>
  <c r="J43" i="11"/>
  <c r="G43" i="11"/>
  <c r="Z42" i="11"/>
  <c r="J42" i="11"/>
  <c r="G42" i="11"/>
  <c r="E42" i="11"/>
  <c r="E40" i="11" s="1"/>
  <c r="Z41" i="11"/>
  <c r="J41" i="11"/>
  <c r="G41" i="11"/>
  <c r="G40" i="11" s="1"/>
  <c r="AB40" i="11"/>
  <c r="AA40" i="11"/>
  <c r="T40" i="11"/>
  <c r="R40" i="11"/>
  <c r="R39" i="11" s="1"/>
  <c r="O40" i="11"/>
  <c r="N40" i="11"/>
  <c r="N39" i="11" s="1"/>
  <c r="M40" i="11"/>
  <c r="K40" i="11"/>
  <c r="K39" i="11" s="1"/>
  <c r="I40" i="11"/>
  <c r="H40" i="11"/>
  <c r="H39" i="11" s="1"/>
  <c r="F40" i="11"/>
  <c r="D40" i="11"/>
  <c r="D39" i="11" s="1"/>
  <c r="Z38" i="11"/>
  <c r="J38" i="11"/>
  <c r="G38" i="11"/>
  <c r="Z37" i="11"/>
  <c r="J37" i="11"/>
  <c r="G37" i="11"/>
  <c r="Z36" i="11"/>
  <c r="J36" i="11"/>
  <c r="G36" i="11"/>
  <c r="Z35" i="11"/>
  <c r="J35" i="11"/>
  <c r="G35" i="11"/>
  <c r="Z34" i="11"/>
  <c r="J34" i="11"/>
  <c r="G34" i="11"/>
  <c r="Z33" i="11"/>
  <c r="J33" i="11"/>
  <c r="G33" i="11"/>
  <c r="Z32" i="11"/>
  <c r="J32" i="11"/>
  <c r="G32" i="11"/>
  <c r="Z31" i="11"/>
  <c r="J31" i="11"/>
  <c r="G31" i="11"/>
  <c r="Z30" i="11"/>
  <c r="J30" i="11"/>
  <c r="G30" i="11"/>
  <c r="Z29" i="11"/>
  <c r="G29" i="11"/>
  <c r="Z28" i="11"/>
  <c r="J28" i="11"/>
  <c r="G28" i="11"/>
  <c r="Z27" i="11"/>
  <c r="J27" i="11"/>
  <c r="G27" i="11"/>
  <c r="AB26" i="11"/>
  <c r="AA26" i="11"/>
  <c r="T26" i="11"/>
  <c r="K26" i="11"/>
  <c r="I26" i="11"/>
  <c r="H26" i="11"/>
  <c r="F26" i="11"/>
  <c r="E26" i="11"/>
  <c r="D26" i="11"/>
  <c r="Z25" i="11"/>
  <c r="J25" i="11"/>
  <c r="J24" i="11" s="1"/>
  <c r="J9" i="11"/>
  <c r="J8" i="11" s="1"/>
  <c r="J11" i="11"/>
  <c r="J12" i="11"/>
  <c r="J13" i="11"/>
  <c r="J15" i="11"/>
  <c r="J14" i="11" s="1"/>
  <c r="J17" i="11"/>
  <c r="J16" i="11" s="1"/>
  <c r="J19" i="11"/>
  <c r="J20" i="11"/>
  <c r="J21" i="11"/>
  <c r="J22" i="11"/>
  <c r="G25" i="11"/>
  <c r="G24" i="11" s="1"/>
  <c r="AB24" i="11"/>
  <c r="AA24" i="11"/>
  <c r="T24" i="11"/>
  <c r="K24" i="11"/>
  <c r="I24" i="11"/>
  <c r="H24" i="11"/>
  <c r="F24" i="11"/>
  <c r="E24" i="11"/>
  <c r="D24" i="11"/>
  <c r="Z23" i="11"/>
  <c r="AB22" i="11"/>
  <c r="AA22" i="11"/>
  <c r="T22" i="11"/>
  <c r="S22" i="11"/>
  <c r="R22" i="11"/>
  <c r="R7" i="11" s="1"/>
  <c r="Q22" i="11"/>
  <c r="P22" i="11"/>
  <c r="P7" i="11" s="1"/>
  <c r="O22" i="11"/>
  <c r="N22" i="11"/>
  <c r="N7" i="11" s="1"/>
  <c r="M22" i="11"/>
  <c r="K22" i="11"/>
  <c r="I22" i="11"/>
  <c r="H22" i="11"/>
  <c r="G22" i="11"/>
  <c r="F22" i="11"/>
  <c r="E22" i="11"/>
  <c r="D22" i="11"/>
  <c r="Z21" i="11"/>
  <c r="G21" i="11"/>
  <c r="Z20" i="11"/>
  <c r="G20" i="11"/>
  <c r="Z19" i="11"/>
  <c r="G19" i="11"/>
  <c r="G18" i="11" s="1"/>
  <c r="AB18" i="11"/>
  <c r="AA18" i="11"/>
  <c r="T18" i="11"/>
  <c r="K18" i="11"/>
  <c r="I18" i="11"/>
  <c r="H18" i="11"/>
  <c r="F18" i="11"/>
  <c r="E18" i="11"/>
  <c r="D18" i="11"/>
  <c r="Z17" i="11"/>
  <c r="G17" i="11"/>
  <c r="G16" i="11" s="1"/>
  <c r="AB16" i="11"/>
  <c r="AA16" i="11"/>
  <c r="T16" i="11"/>
  <c r="K16" i="11"/>
  <c r="I16" i="11"/>
  <c r="H16" i="11"/>
  <c r="F16" i="11"/>
  <c r="E16" i="11"/>
  <c r="D16" i="11"/>
  <c r="Z15" i="11"/>
  <c r="G15" i="11"/>
  <c r="G14" i="11" s="1"/>
  <c r="AB14" i="11"/>
  <c r="AA14" i="11"/>
  <c r="T14" i="11"/>
  <c r="K14" i="11"/>
  <c r="I14" i="11"/>
  <c r="H14" i="11"/>
  <c r="F14" i="11"/>
  <c r="E14" i="11"/>
  <c r="D14" i="11"/>
  <c r="Z13" i="11"/>
  <c r="G13" i="11"/>
  <c r="Z12" i="11"/>
  <c r="G12" i="11"/>
  <c r="Z11" i="11"/>
  <c r="G11" i="11"/>
  <c r="G10" i="11" s="1"/>
  <c r="AB10" i="11"/>
  <c r="AA10" i="11"/>
  <c r="T10" i="11"/>
  <c r="K10" i="11"/>
  <c r="I10" i="11"/>
  <c r="H10" i="11"/>
  <c r="F10" i="11"/>
  <c r="E10" i="11"/>
  <c r="D10" i="11"/>
  <c r="Z9" i="11"/>
  <c r="G9" i="11"/>
  <c r="G8" i="11" s="1"/>
  <c r="AB8" i="11"/>
  <c r="AA8" i="11"/>
  <c r="AA7" i="11" s="1"/>
  <c r="T8" i="11"/>
  <c r="K8" i="11"/>
  <c r="I8" i="11"/>
  <c r="H8" i="11"/>
  <c r="H7" i="11" s="1"/>
  <c r="F8" i="11"/>
  <c r="E8" i="11"/>
  <c r="D8" i="11"/>
  <c r="S7" i="11"/>
  <c r="Q7" i="11"/>
  <c r="O7" i="11"/>
  <c r="M7" i="11"/>
  <c r="Z499" i="9"/>
  <c r="J499" i="9"/>
  <c r="J498" i="9" s="1"/>
  <c r="G499" i="9"/>
  <c r="G498" i="9" s="1"/>
  <c r="AB498" i="9"/>
  <c r="AA498" i="9"/>
  <c r="T498" i="9"/>
  <c r="K498" i="9"/>
  <c r="I498" i="9"/>
  <c r="H498" i="9"/>
  <c r="F498" i="9"/>
  <c r="E498" i="9"/>
  <c r="D498" i="9"/>
  <c r="Z497" i="9"/>
  <c r="K497" i="9"/>
  <c r="J497" i="9" s="1"/>
  <c r="Z496" i="9"/>
  <c r="J496" i="9"/>
  <c r="G496" i="9"/>
  <c r="G495" i="9" s="1"/>
  <c r="G494" i="9" s="1"/>
  <c r="AB495" i="9"/>
  <c r="AB494" i="9" s="1"/>
  <c r="AA495" i="9"/>
  <c r="AA494" i="9" s="1"/>
  <c r="T495" i="9"/>
  <c r="S495" i="9"/>
  <c r="S494" i="9" s="1"/>
  <c r="R495" i="9"/>
  <c r="R494" i="9" s="1"/>
  <c r="Q495" i="9"/>
  <c r="Q494" i="9" s="1"/>
  <c r="P495" i="9"/>
  <c r="P494" i="9" s="1"/>
  <c r="O495" i="9"/>
  <c r="O494" i="9" s="1"/>
  <c r="N495" i="9"/>
  <c r="N494" i="9" s="1"/>
  <c r="M495" i="9"/>
  <c r="M494" i="9" s="1"/>
  <c r="L495" i="9"/>
  <c r="I495" i="9"/>
  <c r="I494" i="9" s="1"/>
  <c r="H495" i="9"/>
  <c r="H494" i="9" s="1"/>
  <c r="F495" i="9"/>
  <c r="F494" i="9" s="1"/>
  <c r="E495" i="9"/>
  <c r="E494" i="9" s="1"/>
  <c r="D495" i="9"/>
  <c r="D494" i="9" s="1"/>
  <c r="T494" i="9"/>
  <c r="L494" i="9"/>
  <c r="Z493" i="9"/>
  <c r="J493" i="9"/>
  <c r="G493" i="9"/>
  <c r="Z492" i="9"/>
  <c r="J492" i="9"/>
  <c r="G492" i="9"/>
  <c r="AB491" i="9"/>
  <c r="AA491" i="9"/>
  <c r="T491" i="9"/>
  <c r="K491" i="9"/>
  <c r="I491" i="9"/>
  <c r="H491" i="9"/>
  <c r="F491" i="9"/>
  <c r="E491" i="9"/>
  <c r="D491" i="9"/>
  <c r="Z490" i="9"/>
  <c r="J490" i="9"/>
  <c r="G490" i="9"/>
  <c r="Z489" i="9"/>
  <c r="J489" i="9"/>
  <c r="G489" i="9"/>
  <c r="Z488" i="9"/>
  <c r="J488" i="9"/>
  <c r="G488" i="9"/>
  <c r="AB487" i="9"/>
  <c r="AA487" i="9"/>
  <c r="T487" i="9"/>
  <c r="K487" i="9"/>
  <c r="I487" i="9"/>
  <c r="H487" i="9"/>
  <c r="F487" i="9"/>
  <c r="E487" i="9"/>
  <c r="D487" i="9"/>
  <c r="Z486" i="9"/>
  <c r="J486" i="9"/>
  <c r="G486" i="9"/>
  <c r="Z485" i="9"/>
  <c r="J485" i="9"/>
  <c r="G485" i="9"/>
  <c r="Z484" i="9"/>
  <c r="K484" i="9"/>
  <c r="J484" i="9" s="1"/>
  <c r="Z483" i="9"/>
  <c r="K483" i="9"/>
  <c r="J483" i="9" s="1"/>
  <c r="AB482" i="9"/>
  <c r="AA482" i="9"/>
  <c r="T482" i="9"/>
  <c r="S482" i="9"/>
  <c r="R482" i="9"/>
  <c r="R477" i="9" s="1"/>
  <c r="R476" i="9" s="1"/>
  <c r="Q482" i="9"/>
  <c r="P482" i="9"/>
  <c r="O482" i="9"/>
  <c r="N482" i="9"/>
  <c r="N477" i="9" s="1"/>
  <c r="N476" i="9" s="1"/>
  <c r="M482" i="9"/>
  <c r="L482" i="9"/>
  <c r="L477" i="9" s="1"/>
  <c r="L476" i="9" s="1"/>
  <c r="I482" i="9"/>
  <c r="H482" i="9"/>
  <c r="G482" i="9"/>
  <c r="F482" i="9"/>
  <c r="E482" i="9"/>
  <c r="D482" i="9"/>
  <c r="Z481" i="9"/>
  <c r="J481" i="9"/>
  <c r="G481" i="9"/>
  <c r="Z480" i="9"/>
  <c r="J480" i="9"/>
  <c r="G480" i="9"/>
  <c r="AB479" i="9"/>
  <c r="AB477" i="9" s="1"/>
  <c r="AA479" i="9"/>
  <c r="T479" i="9"/>
  <c r="K479" i="9"/>
  <c r="I479" i="9"/>
  <c r="I477" i="9" s="1"/>
  <c r="I8" i="9"/>
  <c r="I10" i="9"/>
  <c r="I14" i="9"/>
  <c r="I16" i="9"/>
  <c r="I18" i="9"/>
  <c r="I22" i="9"/>
  <c r="I24" i="9"/>
  <c r="I26" i="9"/>
  <c r="I40" i="9"/>
  <c r="I53" i="9"/>
  <c r="I59" i="9"/>
  <c r="I63" i="9"/>
  <c r="I85" i="9"/>
  <c r="I96" i="9"/>
  <c r="I99" i="9"/>
  <c r="I101" i="9"/>
  <c r="I105" i="9"/>
  <c r="I103" i="9" s="1"/>
  <c r="I117" i="9"/>
  <c r="I129" i="9"/>
  <c r="I140" i="9"/>
  <c r="I147" i="9"/>
  <c r="I159" i="9"/>
  <c r="I168" i="9"/>
  <c r="I173" i="9"/>
  <c r="I189" i="9"/>
  <c r="I219" i="9"/>
  <c r="I229" i="9"/>
  <c r="I235" i="9"/>
  <c r="I243" i="9"/>
  <c r="I253" i="9"/>
  <c r="I262" i="9"/>
  <c r="I267" i="9"/>
  <c r="I276" i="9"/>
  <c r="I280" i="9"/>
  <c r="I290" i="9"/>
  <c r="I286" i="9" s="1"/>
  <c r="I326" i="9"/>
  <c r="I339" i="9"/>
  <c r="I345" i="9"/>
  <c r="I351" i="9"/>
  <c r="I355" i="9"/>
  <c r="I362" i="9"/>
  <c r="I369" i="9"/>
  <c r="I373" i="9"/>
  <c r="I376" i="9"/>
  <c r="I385" i="9"/>
  <c r="I389" i="9"/>
  <c r="I395" i="9"/>
  <c r="I400" i="9"/>
  <c r="I409" i="9"/>
  <c r="I416" i="9"/>
  <c r="I420" i="9"/>
  <c r="I425" i="9"/>
  <c r="I428" i="9"/>
  <c r="I433" i="9"/>
  <c r="I436" i="9"/>
  <c r="I439" i="9"/>
  <c r="I445" i="9"/>
  <c r="I468" i="9"/>
  <c r="I442" i="9"/>
  <c r="I474" i="9"/>
  <c r="H479" i="9"/>
  <c r="H477" i="9" s="1"/>
  <c r="H476" i="9" s="1"/>
  <c r="F479" i="9"/>
  <c r="F477" i="9" s="1"/>
  <c r="F476" i="9" s="1"/>
  <c r="E479" i="9"/>
  <c r="E477" i="9" s="1"/>
  <c r="E476" i="9" s="1"/>
  <c r="D479" i="9"/>
  <c r="Z478" i="9"/>
  <c r="J478" i="9"/>
  <c r="G478" i="9"/>
  <c r="T477" i="9"/>
  <c r="S477" i="9"/>
  <c r="S476" i="9" s="1"/>
  <c r="Q477" i="9"/>
  <c r="P477" i="9"/>
  <c r="P476" i="9" s="1"/>
  <c r="O477" i="9"/>
  <c r="O476" i="9" s="1"/>
  <c r="M477" i="9"/>
  <c r="M476" i="9" s="1"/>
  <c r="Q476" i="9"/>
  <c r="Z475" i="9"/>
  <c r="J475" i="9"/>
  <c r="J474" i="9" s="1"/>
  <c r="G475" i="9"/>
  <c r="G474" i="9" s="1"/>
  <c r="AB474" i="9"/>
  <c r="AA474" i="9"/>
  <c r="Z474" i="9" s="1"/>
  <c r="T474" i="9"/>
  <c r="K474" i="9"/>
  <c r="H474" i="9"/>
  <c r="F474" i="9"/>
  <c r="E474" i="9"/>
  <c r="D474" i="9"/>
  <c r="Z473" i="9"/>
  <c r="J473" i="9"/>
  <c r="G473" i="9"/>
  <c r="Z472" i="9"/>
  <c r="J472" i="9"/>
  <c r="Z471" i="9"/>
  <c r="J471" i="9"/>
  <c r="G471" i="9"/>
  <c r="Z470" i="9"/>
  <c r="J470" i="9"/>
  <c r="G470" i="9"/>
  <c r="Z469" i="9"/>
  <c r="J469" i="9"/>
  <c r="G469" i="9"/>
  <c r="AB468" i="9"/>
  <c r="AA468" i="9"/>
  <c r="T468" i="9"/>
  <c r="K468" i="9"/>
  <c r="H468" i="9"/>
  <c r="F468" i="9"/>
  <c r="E468" i="9"/>
  <c r="D468" i="9"/>
  <c r="Z467" i="9"/>
  <c r="J467" i="9"/>
  <c r="G467" i="9"/>
  <c r="Z466" i="9"/>
  <c r="J466" i="9"/>
  <c r="G466" i="9"/>
  <c r="Z465" i="9"/>
  <c r="J465" i="9"/>
  <c r="G465" i="9"/>
  <c r="Z464" i="9"/>
  <c r="J464" i="9"/>
  <c r="G464" i="9"/>
  <c r="Z463" i="9"/>
  <c r="J463" i="9"/>
  <c r="G463" i="9"/>
  <c r="Z462" i="9"/>
  <c r="J462" i="9"/>
  <c r="G462" i="9"/>
  <c r="Z461" i="9"/>
  <c r="J461" i="9"/>
  <c r="G461" i="9"/>
  <c r="Z460" i="9"/>
  <c r="J460" i="9"/>
  <c r="G460" i="9"/>
  <c r="AA459" i="9"/>
  <c r="Z459" i="9" s="1"/>
  <c r="Y459" i="9"/>
  <c r="Y445" i="9" s="1"/>
  <c r="Y442" i="9" s="1"/>
  <c r="K459" i="9"/>
  <c r="H459" i="9"/>
  <c r="F459" i="9"/>
  <c r="E459" i="9"/>
  <c r="D459" i="9"/>
  <c r="Z458" i="9"/>
  <c r="J458" i="9"/>
  <c r="G458" i="9"/>
  <c r="Z457" i="9"/>
  <c r="G457" i="9"/>
  <c r="Z456" i="9"/>
  <c r="G456" i="9"/>
  <c r="Z455" i="9"/>
  <c r="G455" i="9"/>
  <c r="Z454" i="9"/>
  <c r="J454" i="9"/>
  <c r="G454" i="9"/>
  <c r="Z453" i="9"/>
  <c r="J453" i="9"/>
  <c r="G453" i="9"/>
  <c r="AB452" i="9"/>
  <c r="AB445" i="9"/>
  <c r="AB442" i="9" s="1"/>
  <c r="AA452" i="9"/>
  <c r="Z452" i="9" s="1"/>
  <c r="T452" i="9"/>
  <c r="T445" i="9" s="1"/>
  <c r="T442" i="9" s="1"/>
  <c r="K452" i="9"/>
  <c r="H452" i="9"/>
  <c r="G452" i="9" s="1"/>
  <c r="F452" i="9"/>
  <c r="F445" i="9" s="1"/>
  <c r="E452" i="9"/>
  <c r="E445" i="9" s="1"/>
  <c r="E442" i="9" s="1"/>
  <c r="D452" i="9"/>
  <c r="D445" i="9" s="1"/>
  <c r="Z451" i="9"/>
  <c r="J451" i="9"/>
  <c r="G451" i="9"/>
  <c r="Z450" i="9"/>
  <c r="J450" i="9"/>
  <c r="G450" i="9"/>
  <c r="Z449" i="9"/>
  <c r="J449" i="9"/>
  <c r="G449" i="9"/>
  <c r="Z448" i="9"/>
  <c r="J448" i="9"/>
  <c r="G448" i="9"/>
  <c r="Z447" i="9"/>
  <c r="J447" i="9"/>
  <c r="G447" i="9"/>
  <c r="Z446" i="9"/>
  <c r="J446" i="9"/>
  <c r="G446" i="9"/>
  <c r="AA445" i="9"/>
  <c r="K445" i="9"/>
  <c r="Z444" i="9"/>
  <c r="J444" i="9"/>
  <c r="G444" i="9"/>
  <c r="Z443" i="9"/>
  <c r="J443" i="9"/>
  <c r="G443" i="9"/>
  <c r="Z441" i="9"/>
  <c r="J441" i="9"/>
  <c r="Z440" i="9"/>
  <c r="J440" i="9"/>
  <c r="J439" i="9" s="1"/>
  <c r="G440" i="9"/>
  <c r="G439" i="9" s="1"/>
  <c r="AB439" i="9"/>
  <c r="AA439" i="9"/>
  <c r="T439" i="9"/>
  <c r="K439" i="9"/>
  <c r="H439" i="9"/>
  <c r="F439" i="9"/>
  <c r="E439" i="9"/>
  <c r="D439" i="9"/>
  <c r="Z438" i="9"/>
  <c r="J438" i="9"/>
  <c r="G438" i="9"/>
  <c r="E438" i="9"/>
  <c r="Z437" i="9"/>
  <c r="J437" i="9"/>
  <c r="J436" i="9" s="1"/>
  <c r="J434" i="9"/>
  <c r="J435" i="9"/>
  <c r="J433" i="9" s="1"/>
  <c r="G437" i="9"/>
  <c r="G436" i="9" s="1"/>
  <c r="E437" i="9"/>
  <c r="E436" i="9" s="1"/>
  <c r="AB436" i="9"/>
  <c r="AA436" i="9"/>
  <c r="T436" i="9"/>
  <c r="K436" i="9"/>
  <c r="H436" i="9"/>
  <c r="F436" i="9"/>
  <c r="D436" i="9"/>
  <c r="Z435" i="9"/>
  <c r="G435" i="9"/>
  <c r="E435" i="9"/>
  <c r="Z434" i="9"/>
  <c r="G434" i="9"/>
  <c r="E434" i="9"/>
  <c r="AB433" i="9"/>
  <c r="AB432" i="9" s="1"/>
  <c r="AA433" i="9"/>
  <c r="T433" i="9"/>
  <c r="T432" i="9" s="1"/>
  <c r="K433" i="9"/>
  <c r="H433" i="9"/>
  <c r="H432" i="9" s="1"/>
  <c r="F433" i="9"/>
  <c r="D433" i="9"/>
  <c r="D432" i="9" s="1"/>
  <c r="Z431" i="9"/>
  <c r="K431" i="9"/>
  <c r="J431" i="9" s="1"/>
  <c r="AB430" i="9"/>
  <c r="AA430" i="9"/>
  <c r="T430" i="9"/>
  <c r="S430" i="9"/>
  <c r="S424" i="9" s="1"/>
  <c r="R430" i="9"/>
  <c r="Q430" i="9"/>
  <c r="Q424" i="9" s="1"/>
  <c r="P430" i="9"/>
  <c r="P424" i="9" s="1"/>
  <c r="O430" i="9"/>
  <c r="O424" i="9" s="1"/>
  <c r="N430" i="9"/>
  <c r="N424" i="9" s="1"/>
  <c r="M430" i="9"/>
  <c r="M424" i="9" s="1"/>
  <c r="L430" i="9"/>
  <c r="K430" i="9"/>
  <c r="Z429" i="9"/>
  <c r="J429" i="9"/>
  <c r="G429" i="9"/>
  <c r="G428" i="9" s="1"/>
  <c r="AB428" i="9"/>
  <c r="AA428" i="9"/>
  <c r="T428" i="9"/>
  <c r="K428" i="9"/>
  <c r="J428" i="9"/>
  <c r="H428" i="9"/>
  <c r="F428" i="9"/>
  <c r="E428" i="9"/>
  <c r="Z427" i="9"/>
  <c r="J427" i="9"/>
  <c r="G427" i="9"/>
  <c r="Z426" i="9"/>
  <c r="J426" i="9"/>
  <c r="G426" i="9"/>
  <c r="AB425" i="9"/>
  <c r="AA425" i="9"/>
  <c r="T425" i="9"/>
  <c r="K425" i="9"/>
  <c r="H425" i="9"/>
  <c r="F425" i="9"/>
  <c r="E425" i="9"/>
  <c r="D425" i="9"/>
  <c r="D424" i="9" s="1"/>
  <c r="Y424" i="9"/>
  <c r="X424" i="9"/>
  <c r="W424" i="9"/>
  <c r="V424" i="9"/>
  <c r="U424" i="9"/>
  <c r="R424" i="9"/>
  <c r="L424" i="9"/>
  <c r="Z423" i="9"/>
  <c r="K423" i="9"/>
  <c r="J423" i="9" s="1"/>
  <c r="Z422" i="9"/>
  <c r="K422" i="9"/>
  <c r="J422" i="9" s="1"/>
  <c r="Z421" i="9"/>
  <c r="K421" i="9"/>
  <c r="J421" i="9" s="1"/>
  <c r="AB420" i="9"/>
  <c r="AA420" i="9"/>
  <c r="T420" i="9"/>
  <c r="S420" i="9"/>
  <c r="S408" i="9" s="1"/>
  <c r="S407" i="9" s="1"/>
  <c r="R420" i="9"/>
  <c r="R408" i="9" s="1"/>
  <c r="Q420" i="9"/>
  <c r="Q408" i="9" s="1"/>
  <c r="P420" i="9"/>
  <c r="P408" i="9" s="1"/>
  <c r="O420" i="9"/>
  <c r="O408" i="9" s="1"/>
  <c r="O407" i="9" s="1"/>
  <c r="N420" i="9"/>
  <c r="M420" i="9"/>
  <c r="L420" i="9"/>
  <c r="H420" i="9"/>
  <c r="G420" i="9"/>
  <c r="F420" i="9"/>
  <c r="E420" i="9"/>
  <c r="D420" i="9"/>
  <c r="Z419" i="9"/>
  <c r="J419" i="9"/>
  <c r="G419" i="9"/>
  <c r="Z418" i="9"/>
  <c r="J418" i="9"/>
  <c r="G418" i="9"/>
  <c r="Z417" i="9"/>
  <c r="J417" i="9"/>
  <c r="J416" i="9" s="1"/>
  <c r="G417" i="9"/>
  <c r="AB416" i="9"/>
  <c r="AA416" i="9"/>
  <c r="T416" i="9"/>
  <c r="K416" i="9"/>
  <c r="H416" i="9"/>
  <c r="F416" i="9"/>
  <c r="E416" i="9"/>
  <c r="D416" i="9"/>
  <c r="Z415" i="9"/>
  <c r="J415" i="9"/>
  <c r="G415" i="9"/>
  <c r="Z414" i="9"/>
  <c r="J414" i="9"/>
  <c r="Z413" i="9"/>
  <c r="J413" i="9"/>
  <c r="G413" i="9"/>
  <c r="Z412" i="9"/>
  <c r="J412" i="9"/>
  <c r="Z411" i="9"/>
  <c r="J411" i="9"/>
  <c r="G411" i="9"/>
  <c r="Z410" i="9"/>
  <c r="J410" i="9"/>
  <c r="J409" i="9" s="1"/>
  <c r="G410" i="9"/>
  <c r="AB409" i="9"/>
  <c r="AB408" i="9" s="1"/>
  <c r="AA409" i="9"/>
  <c r="T409" i="9"/>
  <c r="T408" i="9" s="1"/>
  <c r="N409" i="9"/>
  <c r="N408" i="9" s="1"/>
  <c r="K409" i="9"/>
  <c r="H409" i="9"/>
  <c r="F409" i="9"/>
  <c r="F408" i="9" s="1"/>
  <c r="E409" i="9"/>
  <c r="D409" i="9"/>
  <c r="D408" i="9" s="1"/>
  <c r="M408" i="9"/>
  <c r="M407" i="9" s="1"/>
  <c r="L408" i="9"/>
  <c r="F8" i="9"/>
  <c r="F10" i="9"/>
  <c r="F14" i="9"/>
  <c r="F16" i="9"/>
  <c r="F18" i="9"/>
  <c r="F22" i="9"/>
  <c r="F24" i="9"/>
  <c r="F26" i="9"/>
  <c r="F40" i="9"/>
  <c r="F53" i="9"/>
  <c r="F59" i="9"/>
  <c r="F63" i="9"/>
  <c r="F85" i="9"/>
  <c r="F96" i="9"/>
  <c r="F99" i="9"/>
  <c r="F101" i="9"/>
  <c r="F105" i="9"/>
  <c r="F103" i="9" s="1"/>
  <c r="F117" i="9"/>
  <c r="F129" i="9"/>
  <c r="F140" i="9"/>
  <c r="F147" i="9"/>
  <c r="F159" i="9"/>
  <c r="F168" i="9"/>
  <c r="F173" i="9"/>
  <c r="F189" i="9"/>
  <c r="F219" i="9"/>
  <c r="F229" i="9"/>
  <c r="F235" i="9"/>
  <c r="F243" i="9"/>
  <c r="F253" i="9"/>
  <c r="F262" i="9"/>
  <c r="F267" i="9"/>
  <c r="F276" i="9"/>
  <c r="F280" i="9"/>
  <c r="F290" i="9"/>
  <c r="F314" i="9"/>
  <c r="F326" i="9"/>
  <c r="F339" i="9"/>
  <c r="F345" i="9"/>
  <c r="F351" i="9"/>
  <c r="F355" i="9"/>
  <c r="F362" i="9"/>
  <c r="F369" i="9"/>
  <c r="F373" i="9"/>
  <c r="F376" i="9"/>
  <c r="F385" i="9"/>
  <c r="F389" i="9"/>
  <c r="F395" i="9"/>
  <c r="F400" i="9"/>
  <c r="L407" i="9"/>
  <c r="Z406" i="9"/>
  <c r="J406" i="9"/>
  <c r="G406" i="9"/>
  <c r="Z405" i="9"/>
  <c r="J405" i="9"/>
  <c r="G405" i="9"/>
  <c r="D405" i="9"/>
  <c r="Z404" i="9"/>
  <c r="J404" i="9"/>
  <c r="Z403" i="9"/>
  <c r="K403" i="9"/>
  <c r="J403" i="9" s="1"/>
  <c r="G403" i="9"/>
  <c r="Z402" i="9"/>
  <c r="K402" i="9"/>
  <c r="J402" i="9" s="1"/>
  <c r="G402" i="9"/>
  <c r="Z401" i="9"/>
  <c r="K401" i="9"/>
  <c r="J401" i="9" s="1"/>
  <c r="G401" i="9"/>
  <c r="AB400" i="9"/>
  <c r="AA400" i="9"/>
  <c r="T400" i="9"/>
  <c r="S400" i="9"/>
  <c r="S361" i="9" s="1"/>
  <c r="R400" i="9"/>
  <c r="O400" i="9"/>
  <c r="O361" i="9" s="1"/>
  <c r="N400" i="9"/>
  <c r="M400" i="9"/>
  <c r="M361" i="9" s="1"/>
  <c r="L400" i="9"/>
  <c r="H400" i="9"/>
  <c r="G400" i="9" s="1"/>
  <c r="D400" i="9"/>
  <c r="Z399" i="9"/>
  <c r="J399" i="9"/>
  <c r="G399" i="9"/>
  <c r="Z398" i="9"/>
  <c r="J398" i="9"/>
  <c r="G398" i="9"/>
  <c r="Z397" i="9"/>
  <c r="J397" i="9"/>
  <c r="G397" i="9"/>
  <c r="Z396" i="9"/>
  <c r="Z395" i="9"/>
  <c r="T395" i="9"/>
  <c r="K395" i="9"/>
  <c r="J395" i="9"/>
  <c r="H395" i="9"/>
  <c r="G395" i="9" s="1"/>
  <c r="E395" i="9"/>
  <c r="Z394" i="9"/>
  <c r="J394" i="9"/>
  <c r="G394" i="9"/>
  <c r="Z393" i="9"/>
  <c r="J393" i="9"/>
  <c r="G393" i="9"/>
  <c r="Z392" i="9"/>
  <c r="J392" i="9"/>
  <c r="G392" i="9"/>
  <c r="Z391" i="9"/>
  <c r="J391" i="9"/>
  <c r="G391" i="9"/>
  <c r="Z390" i="9"/>
  <c r="J390" i="9"/>
  <c r="G390" i="9"/>
  <c r="Z389" i="9"/>
  <c r="T389" i="9"/>
  <c r="K389" i="9"/>
  <c r="H389" i="9"/>
  <c r="G389" i="9" s="1"/>
  <c r="E389" i="9"/>
  <c r="Z388" i="9"/>
  <c r="J388" i="9"/>
  <c r="G388" i="9"/>
  <c r="Z387" i="9"/>
  <c r="J387" i="9"/>
  <c r="G387" i="9"/>
  <c r="Z386" i="9"/>
  <c r="J386" i="9"/>
  <c r="G386" i="9"/>
  <c r="Z385" i="9"/>
  <c r="T385" i="9"/>
  <c r="K385" i="9"/>
  <c r="H385" i="9"/>
  <c r="E385" i="9"/>
  <c r="Z384" i="9"/>
  <c r="J384" i="9"/>
  <c r="G384" i="9"/>
  <c r="Z383" i="9"/>
  <c r="G383" i="9"/>
  <c r="Z382" i="9"/>
  <c r="J382" i="9"/>
  <c r="G382" i="9"/>
  <c r="Z381" i="9"/>
  <c r="J381" i="9"/>
  <c r="G381" i="9"/>
  <c r="Z380" i="9"/>
  <c r="J380" i="9"/>
  <c r="G380" i="9"/>
  <c r="Z379" i="9"/>
  <c r="J379" i="9"/>
  <c r="G379" i="9"/>
  <c r="Z378" i="9"/>
  <c r="G378" i="9"/>
  <c r="Z377" i="9"/>
  <c r="J377" i="9"/>
  <c r="G377" i="9"/>
  <c r="Z376" i="9"/>
  <c r="T376" i="9"/>
  <c r="H376" i="9"/>
  <c r="G376" i="9" s="1"/>
  <c r="E376" i="9"/>
  <c r="Z375" i="9"/>
  <c r="J375" i="9"/>
  <c r="G375" i="9"/>
  <c r="Z374" i="9"/>
  <c r="J374" i="9"/>
  <c r="G374" i="9"/>
  <c r="Z373" i="9"/>
  <c r="K373" i="9"/>
  <c r="H373" i="9"/>
  <c r="G373" i="9" s="1"/>
  <c r="E373" i="9"/>
  <c r="Z372" i="9"/>
  <c r="J372" i="9"/>
  <c r="G372" i="9"/>
  <c r="Z371" i="9"/>
  <c r="J371" i="9"/>
  <c r="G371" i="9"/>
  <c r="Z370" i="9"/>
  <c r="J370" i="9"/>
  <c r="G370" i="9"/>
  <c r="AB369" i="9"/>
  <c r="AA369" i="9"/>
  <c r="T369" i="9"/>
  <c r="K369" i="9"/>
  <c r="G369" i="9"/>
  <c r="E369" i="9"/>
  <c r="Z368" i="9"/>
  <c r="Z367" i="9"/>
  <c r="J367" i="9"/>
  <c r="G367" i="9"/>
  <c r="E367" i="9"/>
  <c r="Z366" i="9"/>
  <c r="J366" i="9"/>
  <c r="G366" i="9"/>
  <c r="Z365" i="9"/>
  <c r="J365" i="9"/>
  <c r="G365" i="9"/>
  <c r="Z364" i="9"/>
  <c r="J364" i="9"/>
  <c r="Z363" i="9"/>
  <c r="J363" i="9"/>
  <c r="G363" i="9"/>
  <c r="AB362" i="9"/>
  <c r="AB361" i="9" s="1"/>
  <c r="AB360" i="9" s="1"/>
  <c r="AA362" i="9"/>
  <c r="AA361" i="9" s="1"/>
  <c r="T362" i="9"/>
  <c r="K362" i="9"/>
  <c r="H362" i="9"/>
  <c r="E362" i="9"/>
  <c r="D362" i="9"/>
  <c r="D361" i="9" s="1"/>
  <c r="D360" i="9" s="1"/>
  <c r="R361" i="9"/>
  <c r="Q361" i="9"/>
  <c r="P361" i="9"/>
  <c r="N361" i="9"/>
  <c r="L361" i="9"/>
  <c r="E8" i="9"/>
  <c r="E10" i="9"/>
  <c r="E14" i="9"/>
  <c r="E16" i="9"/>
  <c r="E18" i="9"/>
  <c r="E22" i="9"/>
  <c r="E24" i="9"/>
  <c r="E26" i="9"/>
  <c r="E42" i="9"/>
  <c r="E40" i="9" s="1"/>
  <c r="E53" i="9"/>
  <c r="E59" i="9"/>
  <c r="E63" i="9"/>
  <c r="E85" i="9"/>
  <c r="E96" i="9"/>
  <c r="E99" i="9"/>
  <c r="E101" i="9"/>
  <c r="E105" i="9"/>
  <c r="E103" i="9" s="1"/>
  <c r="E117" i="9"/>
  <c r="E140" i="9"/>
  <c r="E127" i="9" s="1"/>
  <c r="E147" i="9"/>
  <c r="E159" i="9"/>
  <c r="E168" i="9"/>
  <c r="E173" i="9"/>
  <c r="E189" i="9"/>
  <c r="E219" i="9"/>
  <c r="E229" i="9"/>
  <c r="E235" i="9"/>
  <c r="E239" i="9"/>
  <c r="E243" i="9"/>
  <c r="E253" i="9"/>
  <c r="E262" i="9"/>
  <c r="E290" i="9"/>
  <c r="E314" i="9"/>
  <c r="E326" i="9"/>
  <c r="E339" i="9"/>
  <c r="E354" i="9"/>
  <c r="E345" i="9"/>
  <c r="E351" i="9"/>
  <c r="E355" i="9"/>
  <c r="D8" i="9"/>
  <c r="D10" i="9"/>
  <c r="D14" i="9"/>
  <c r="D16" i="9"/>
  <c r="D18" i="9"/>
  <c r="D22" i="9"/>
  <c r="D24" i="9"/>
  <c r="D26" i="9"/>
  <c r="D40" i="9"/>
  <c r="D53" i="9"/>
  <c r="D59" i="9"/>
  <c r="D63" i="9"/>
  <c r="D85" i="9"/>
  <c r="D96" i="9"/>
  <c r="D99" i="9"/>
  <c r="D101" i="9"/>
  <c r="D105" i="9"/>
  <c r="D103" i="9" s="1"/>
  <c r="D117" i="9"/>
  <c r="D129" i="9"/>
  <c r="D140" i="9"/>
  <c r="D144" i="9"/>
  <c r="D147" i="9"/>
  <c r="D159" i="9"/>
  <c r="D169" i="9"/>
  <c r="D168" i="9" s="1"/>
  <c r="D173" i="9"/>
  <c r="D189" i="9"/>
  <c r="D219" i="9"/>
  <c r="D229" i="9"/>
  <c r="D235" i="9"/>
  <c r="D243" i="9"/>
  <c r="D267" i="9"/>
  <c r="D276" i="9"/>
  <c r="D280" i="9"/>
  <c r="D290" i="9"/>
  <c r="D286" i="9" s="1"/>
  <c r="D326" i="9"/>
  <c r="D339" i="9"/>
  <c r="D345" i="9"/>
  <c r="D351" i="9"/>
  <c r="D355" i="9"/>
  <c r="Z359" i="9"/>
  <c r="J359" i="9"/>
  <c r="G359" i="9"/>
  <c r="Z358" i="9"/>
  <c r="J358" i="9"/>
  <c r="G358" i="9"/>
  <c r="Z357" i="9"/>
  <c r="K357" i="9"/>
  <c r="J357" i="9" s="1"/>
  <c r="G357" i="9"/>
  <c r="Z356" i="9"/>
  <c r="K356" i="9"/>
  <c r="J356" i="9" s="1"/>
  <c r="G356" i="9"/>
  <c r="AB355" i="9"/>
  <c r="AA355" i="9"/>
  <c r="T355" i="9"/>
  <c r="R355" i="9"/>
  <c r="O355" i="9"/>
  <c r="N355" i="9"/>
  <c r="M355" i="9"/>
  <c r="L355" i="9"/>
  <c r="H355" i="9"/>
  <c r="G355" i="9" s="1"/>
  <c r="Z354" i="9"/>
  <c r="J354" i="9"/>
  <c r="G354" i="9"/>
  <c r="Z353" i="9"/>
  <c r="J353" i="9"/>
  <c r="G353" i="9"/>
  <c r="Z352" i="9"/>
  <c r="J352" i="9"/>
  <c r="G352" i="9"/>
  <c r="AB351" i="9"/>
  <c r="AA351" i="9"/>
  <c r="T351" i="9"/>
  <c r="K351" i="9"/>
  <c r="H351" i="9"/>
  <c r="G351" i="9" s="1"/>
  <c r="Z350" i="9"/>
  <c r="Z349" i="9"/>
  <c r="G349" i="9"/>
  <c r="Z348" i="9"/>
  <c r="J348" i="9"/>
  <c r="G348" i="9"/>
  <c r="Z347" i="9"/>
  <c r="J347" i="9"/>
  <c r="G347" i="9"/>
  <c r="Z346" i="9"/>
  <c r="J346" i="9"/>
  <c r="G346" i="9"/>
  <c r="Z345" i="9"/>
  <c r="T345" i="9"/>
  <c r="K345" i="9"/>
  <c r="H345" i="9"/>
  <c r="G345" i="9" s="1"/>
  <c r="Z344" i="9"/>
  <c r="J344" i="9"/>
  <c r="G344" i="9"/>
  <c r="Z343" i="9"/>
  <c r="J343" i="9"/>
  <c r="G343" i="9"/>
  <c r="Z342" i="9"/>
  <c r="J342" i="9"/>
  <c r="G342" i="9"/>
  <c r="Z341" i="9"/>
  <c r="J341" i="9"/>
  <c r="G341" i="9"/>
  <c r="Z340" i="9"/>
  <c r="J340" i="9"/>
  <c r="G340" i="9"/>
  <c r="Z339" i="9"/>
  <c r="H339" i="9"/>
  <c r="G339" i="9" s="1"/>
  <c r="Z338" i="9"/>
  <c r="J338" i="9"/>
  <c r="G338" i="9"/>
  <c r="Z337" i="9"/>
  <c r="K337" i="9"/>
  <c r="J337" i="9" s="1"/>
  <c r="G337" i="9"/>
  <c r="Z336" i="9"/>
  <c r="K336" i="9"/>
  <c r="J336" i="9" s="1"/>
  <c r="G336" i="9"/>
  <c r="Z335" i="9"/>
  <c r="K335" i="9"/>
  <c r="J335" i="9" s="1"/>
  <c r="G335" i="9"/>
  <c r="Z334" i="9"/>
  <c r="K334" i="9"/>
  <c r="J334" i="9" s="1"/>
  <c r="G334" i="9"/>
  <c r="Z333" i="9"/>
  <c r="K333" i="9"/>
  <c r="J333" i="9" s="1"/>
  <c r="G333" i="9"/>
  <c r="Z332" i="9"/>
  <c r="K332" i="9"/>
  <c r="J332" i="9" s="1"/>
  <c r="G332" i="9"/>
  <c r="Z331" i="9"/>
  <c r="K331" i="9"/>
  <c r="J331" i="9" s="1"/>
  <c r="G331" i="9"/>
  <c r="Z330" i="9"/>
  <c r="K330" i="9"/>
  <c r="J330" i="9" s="1"/>
  <c r="G330" i="9"/>
  <c r="Z329" i="9"/>
  <c r="K329" i="9"/>
  <c r="J329" i="9" s="1"/>
  <c r="G329" i="9"/>
  <c r="Z328" i="9"/>
  <c r="K328" i="9"/>
  <c r="J328" i="9" s="1"/>
  <c r="G328" i="9"/>
  <c r="Z327" i="9"/>
  <c r="K327" i="9"/>
  <c r="J327" i="9" s="1"/>
  <c r="G327" i="9"/>
  <c r="AB326" i="9"/>
  <c r="AB325" i="9" s="1"/>
  <c r="AA326" i="9"/>
  <c r="AA325" i="9" s="1"/>
  <c r="T326" i="9"/>
  <c r="T325" i="9" s="1"/>
  <c r="S326" i="9"/>
  <c r="S325" i="9" s="1"/>
  <c r="R326" i="9"/>
  <c r="O326" i="9"/>
  <c r="O325" i="9" s="1"/>
  <c r="N326" i="9"/>
  <c r="M326" i="9"/>
  <c r="M325" i="9" s="1"/>
  <c r="L326" i="9"/>
  <c r="H326" i="9"/>
  <c r="H325" i="9" s="1"/>
  <c r="Z324" i="9"/>
  <c r="K324" i="9"/>
  <c r="J324" i="9" s="1"/>
  <c r="G324" i="9"/>
  <c r="Z323" i="9"/>
  <c r="J323" i="9"/>
  <c r="G323" i="9"/>
  <c r="Z322" i="9"/>
  <c r="J322" i="9"/>
  <c r="G322" i="9"/>
  <c r="Z321" i="9"/>
  <c r="J321" i="9"/>
  <c r="G321" i="9"/>
  <c r="Z320" i="9"/>
  <c r="J320" i="9"/>
  <c r="G320" i="9"/>
  <c r="Z319" i="9"/>
  <c r="J319" i="9"/>
  <c r="G319" i="9"/>
  <c r="Z318" i="9"/>
  <c r="J318" i="9"/>
  <c r="G318" i="9"/>
  <c r="Z317" i="9"/>
  <c r="J317" i="9"/>
  <c r="G317" i="9"/>
  <c r="Z316" i="9"/>
  <c r="J316" i="9"/>
  <c r="G316" i="9"/>
  <c r="Z315" i="9"/>
  <c r="J315" i="9"/>
  <c r="G315" i="9"/>
  <c r="Z314" i="9"/>
  <c r="K314" i="9"/>
  <c r="H314" i="9"/>
  <c r="G314" i="9" s="1"/>
  <c r="Z313" i="9"/>
  <c r="Z312" i="9"/>
  <c r="T312" i="9"/>
  <c r="J312" i="9" s="1"/>
  <c r="G312" i="9"/>
  <c r="Z311" i="9"/>
  <c r="J311" i="9"/>
  <c r="G311" i="9"/>
  <c r="Z310" i="9"/>
  <c r="J310" i="9"/>
  <c r="G310" i="9"/>
  <c r="Z309" i="9"/>
  <c r="J309" i="9"/>
  <c r="G309" i="9"/>
  <c r="Z308" i="9"/>
  <c r="J308" i="9"/>
  <c r="G308" i="9"/>
  <c r="Z307" i="9"/>
  <c r="J307" i="9"/>
  <c r="G307" i="9"/>
  <c r="Z306" i="9"/>
  <c r="J306" i="9"/>
  <c r="G306" i="9"/>
  <c r="Z305" i="9"/>
  <c r="J305" i="9"/>
  <c r="G305" i="9"/>
  <c r="Z304" i="9"/>
  <c r="J304" i="9"/>
  <c r="G304" i="9"/>
  <c r="Z303" i="9"/>
  <c r="J303" i="9"/>
  <c r="G303" i="9"/>
  <c r="Z302" i="9"/>
  <c r="J302" i="9"/>
  <c r="G302" i="9"/>
  <c r="Z301" i="9"/>
  <c r="J301" i="9"/>
  <c r="G301" i="9"/>
  <c r="Z300" i="9"/>
  <c r="J300" i="9"/>
  <c r="G300" i="9"/>
  <c r="Z299" i="9"/>
  <c r="J299" i="9"/>
  <c r="G299" i="9"/>
  <c r="Z298" i="9"/>
  <c r="J298" i="9"/>
  <c r="G298" i="9"/>
  <c r="Z297" i="9"/>
  <c r="J297" i="9"/>
  <c r="G297" i="9"/>
  <c r="Z296" i="9"/>
  <c r="J296" i="9"/>
  <c r="G296" i="9"/>
  <c r="Z295" i="9"/>
  <c r="J295" i="9"/>
  <c r="G295" i="9"/>
  <c r="Z294" i="9"/>
  <c r="J294" i="9"/>
  <c r="G294" i="9"/>
  <c r="Z293" i="9"/>
  <c r="J293" i="9"/>
  <c r="G293" i="9"/>
  <c r="Z292" i="9"/>
  <c r="J292" i="9"/>
  <c r="G292" i="9"/>
  <c r="Z291" i="9"/>
  <c r="J291" i="9"/>
  <c r="G291" i="9"/>
  <c r="Z290" i="9"/>
  <c r="T290" i="9"/>
  <c r="J290" i="9" s="1"/>
  <c r="G290" i="9"/>
  <c r="Z289" i="9"/>
  <c r="J289" i="9"/>
  <c r="G289" i="9"/>
  <c r="Z288" i="9"/>
  <c r="J288" i="9"/>
  <c r="G288" i="9"/>
  <c r="Z287" i="9"/>
  <c r="J287" i="9"/>
  <c r="G287" i="9"/>
  <c r="AB286" i="9"/>
  <c r="AA286" i="9"/>
  <c r="S286" i="9"/>
  <c r="R286" i="9"/>
  <c r="Q286" i="9"/>
  <c r="P286" i="9"/>
  <c r="O286" i="9"/>
  <c r="N286" i="9"/>
  <c r="M286" i="9"/>
  <c r="L286" i="9"/>
  <c r="K286" i="9"/>
  <c r="Z284" i="9"/>
  <c r="T284" i="9"/>
  <c r="G284" i="9"/>
  <c r="Z283" i="9"/>
  <c r="T283" i="9"/>
  <c r="J283" i="9" s="1"/>
  <c r="G283" i="9"/>
  <c r="Z282" i="9"/>
  <c r="T282" i="9"/>
  <c r="J282" i="9" s="1"/>
  <c r="G282" i="9"/>
  <c r="Z281" i="9"/>
  <c r="T281" i="9"/>
  <c r="J281" i="9" s="1"/>
  <c r="G281" i="9"/>
  <c r="AB280" i="9"/>
  <c r="AA280" i="9"/>
  <c r="T280" i="9"/>
  <c r="R280" i="9"/>
  <c r="O280" i="9"/>
  <c r="N280" i="9"/>
  <c r="M280" i="9"/>
  <c r="L280" i="9"/>
  <c r="K280" i="9"/>
  <c r="J280" i="9" s="1"/>
  <c r="H280" i="9"/>
  <c r="G280" i="9" s="1"/>
  <c r="E280" i="9"/>
  <c r="Z279" i="9"/>
  <c r="T279" i="9"/>
  <c r="J279" i="9" s="1"/>
  <c r="G279" i="9"/>
  <c r="Z278" i="9"/>
  <c r="T278" i="9"/>
  <c r="J278" i="9" s="1"/>
  <c r="G278" i="9"/>
  <c r="Z277" i="9"/>
  <c r="T277" i="9"/>
  <c r="K277" i="9"/>
  <c r="G277" i="9"/>
  <c r="AB276" i="9"/>
  <c r="AA276" i="9"/>
  <c r="T276" i="9"/>
  <c r="R276" i="9"/>
  <c r="O276" i="9"/>
  <c r="N276" i="9"/>
  <c r="M276" i="9"/>
  <c r="L276" i="9"/>
  <c r="H276" i="9"/>
  <c r="G276" i="9" s="1"/>
  <c r="E276" i="9"/>
  <c r="Z275" i="9"/>
  <c r="T275" i="9"/>
  <c r="K275" i="9"/>
  <c r="G275" i="9"/>
  <c r="Z274" i="9"/>
  <c r="T274" i="9"/>
  <c r="K274" i="9"/>
  <c r="G274" i="9"/>
  <c r="Z273" i="9"/>
  <c r="T273" i="9"/>
  <c r="J273" i="9" s="1"/>
  <c r="G273" i="9"/>
  <c r="Z272" i="9"/>
  <c r="T272" i="9"/>
  <c r="K272" i="9"/>
  <c r="G272" i="9"/>
  <c r="Z271" i="9"/>
  <c r="T271" i="9"/>
  <c r="K271" i="9"/>
  <c r="G271" i="9"/>
  <c r="Z270" i="9"/>
  <c r="T270" i="9"/>
  <c r="K270" i="9"/>
  <c r="G270" i="9"/>
  <c r="Z269" i="9"/>
  <c r="T269" i="9"/>
  <c r="K269" i="9"/>
  <c r="G269" i="9"/>
  <c r="Z268" i="9"/>
  <c r="T268" i="9"/>
  <c r="K268" i="9"/>
  <c r="G268" i="9"/>
  <c r="AB267" i="9"/>
  <c r="AA267" i="9"/>
  <c r="W267" i="9"/>
  <c r="T267" i="9" s="1"/>
  <c r="R267" i="9"/>
  <c r="O267" i="9"/>
  <c r="N267" i="9"/>
  <c r="M267" i="9"/>
  <c r="L267" i="9"/>
  <c r="H267" i="9"/>
  <c r="G267" i="9" s="1"/>
  <c r="E267" i="9"/>
  <c r="Z266" i="9"/>
  <c r="Z265" i="9"/>
  <c r="T265" i="9"/>
  <c r="J265" i="9" s="1"/>
  <c r="G265" i="9"/>
  <c r="Z264" i="9"/>
  <c r="J264" i="9"/>
  <c r="G264" i="9"/>
  <c r="Z263" i="9"/>
  <c r="T263" i="9"/>
  <c r="J263" i="9" s="1"/>
  <c r="J262" i="9" s="1"/>
  <c r="G263" i="9"/>
  <c r="G262" i="9" s="1"/>
  <c r="Z262" i="9"/>
  <c r="T262" i="9"/>
  <c r="K262" i="9"/>
  <c r="H262" i="9"/>
  <c r="Z261" i="9"/>
  <c r="T261" i="9"/>
  <c r="J261" i="9" s="1"/>
  <c r="G261" i="9"/>
  <c r="Z260" i="9"/>
  <c r="T260" i="9"/>
  <c r="J260" i="9" s="1"/>
  <c r="G260" i="9"/>
  <c r="Z259" i="9"/>
  <c r="T259" i="9"/>
  <c r="J259" i="9" s="1"/>
  <c r="G259" i="9"/>
  <c r="Z258" i="9"/>
  <c r="T258" i="9"/>
  <c r="J258" i="9" s="1"/>
  <c r="G258" i="9"/>
  <c r="Z257" i="9"/>
  <c r="T257" i="9"/>
  <c r="J257" i="9" s="1"/>
  <c r="G257" i="9"/>
  <c r="Z256" i="9"/>
  <c r="T256" i="9"/>
  <c r="J256" i="9" s="1"/>
  <c r="G256" i="9"/>
  <c r="Z255" i="9"/>
  <c r="T255" i="9"/>
  <c r="J255" i="9" s="1"/>
  <c r="G255" i="9"/>
  <c r="Z254" i="9"/>
  <c r="T254" i="9"/>
  <c r="J254" i="9" s="1"/>
  <c r="G254" i="9"/>
  <c r="Z253" i="9"/>
  <c r="T253" i="9"/>
  <c r="K253" i="9"/>
  <c r="H253" i="9"/>
  <c r="Z252" i="9"/>
  <c r="Z251" i="9"/>
  <c r="T251" i="9"/>
  <c r="J251" i="9" s="1"/>
  <c r="G251" i="9"/>
  <c r="Z250" i="9"/>
  <c r="T250" i="9"/>
  <c r="J250" i="9" s="1"/>
  <c r="G250" i="9"/>
  <c r="Z249" i="9"/>
  <c r="T249" i="9"/>
  <c r="J249" i="9" s="1"/>
  <c r="G249" i="9"/>
  <c r="Z248" i="9"/>
  <c r="T248" i="9"/>
  <c r="J248" i="9" s="1"/>
  <c r="G248" i="9"/>
  <c r="Z247" i="9"/>
  <c r="T247" i="9"/>
  <c r="J247" i="9" s="1"/>
  <c r="G247" i="9"/>
  <c r="Z246" i="9"/>
  <c r="T246" i="9"/>
  <c r="J246" i="9" s="1"/>
  <c r="G246" i="9"/>
  <c r="Z245" i="9"/>
  <c r="T245" i="9"/>
  <c r="J245" i="9" s="1"/>
  <c r="G245" i="9"/>
  <c r="Z244" i="9"/>
  <c r="T244" i="9"/>
  <c r="J244" i="9" s="1"/>
  <c r="G244" i="9"/>
  <c r="Z243" i="9"/>
  <c r="K243" i="9"/>
  <c r="H243" i="9"/>
  <c r="Z242" i="9"/>
  <c r="T242" i="9"/>
  <c r="J242" i="9" s="1"/>
  <c r="G242" i="9"/>
  <c r="Z241" i="9"/>
  <c r="T241" i="9"/>
  <c r="J241" i="9" s="1"/>
  <c r="G241" i="9"/>
  <c r="Z240" i="9"/>
  <c r="T240" i="9"/>
  <c r="J240" i="9" s="1"/>
  <c r="G240" i="9"/>
  <c r="AA239" i="9"/>
  <c r="Z239" i="9" s="1"/>
  <c r="T239" i="9"/>
  <c r="K239" i="9"/>
  <c r="Z238" i="9"/>
  <c r="T238" i="9"/>
  <c r="J238" i="9" s="1"/>
  <c r="G238" i="9"/>
  <c r="Z237" i="9"/>
  <c r="T237" i="9"/>
  <c r="J237" i="9" s="1"/>
  <c r="G237" i="9"/>
  <c r="Z236" i="9"/>
  <c r="T236" i="9"/>
  <c r="J236" i="9" s="1"/>
  <c r="G236" i="9"/>
  <c r="AB235" i="9"/>
  <c r="AA235" i="9"/>
  <c r="T235" i="9"/>
  <c r="K235" i="9"/>
  <c r="H235" i="9"/>
  <c r="Z234" i="9"/>
  <c r="J234" i="9"/>
  <c r="G234" i="9"/>
  <c r="Z233" i="9"/>
  <c r="T233" i="9"/>
  <c r="J233" i="9" s="1"/>
  <c r="G233" i="9"/>
  <c r="Z232" i="9"/>
  <c r="T232" i="9"/>
  <c r="G232" i="9"/>
  <c r="Z231" i="9"/>
  <c r="T231" i="9"/>
  <c r="J231" i="9" s="1"/>
  <c r="G231" i="9"/>
  <c r="Z230" i="9"/>
  <c r="T230" i="9"/>
  <c r="J230" i="9" s="1"/>
  <c r="G230" i="9"/>
  <c r="AB229" i="9"/>
  <c r="Z229" i="9" s="1"/>
  <c r="X229" i="9"/>
  <c r="W229" i="9"/>
  <c r="V229" i="9"/>
  <c r="U229" i="9"/>
  <c r="K229" i="9"/>
  <c r="H229" i="9"/>
  <c r="G229" i="9" s="1"/>
  <c r="Z228" i="9"/>
  <c r="T228" i="9"/>
  <c r="J228" i="9" s="1"/>
  <c r="G228" i="9"/>
  <c r="Z227" i="9"/>
  <c r="T227" i="9"/>
  <c r="J227" i="9" s="1"/>
  <c r="G227" i="9"/>
  <c r="Z226" i="9"/>
  <c r="T226" i="9"/>
  <c r="J226" i="9" s="1"/>
  <c r="G226" i="9"/>
  <c r="Z225" i="9"/>
  <c r="T225" i="9"/>
  <c r="J225" i="9" s="1"/>
  <c r="G225" i="9"/>
  <c r="Z224" i="9"/>
  <c r="T224" i="9"/>
  <c r="J224" i="9" s="1"/>
  <c r="G224" i="9"/>
  <c r="Z223" i="9"/>
  <c r="T223" i="9"/>
  <c r="J223" i="9" s="1"/>
  <c r="G223" i="9"/>
  <c r="Z222" i="9"/>
  <c r="T222" i="9"/>
  <c r="J222" i="9" s="1"/>
  <c r="G222" i="9"/>
  <c r="Z221" i="9"/>
  <c r="T221" i="9"/>
  <c r="J221" i="9" s="1"/>
  <c r="G221" i="9"/>
  <c r="Z220" i="9"/>
  <c r="T220" i="9"/>
  <c r="J220" i="9" s="1"/>
  <c r="G220" i="9"/>
  <c r="AB219" i="9"/>
  <c r="AA219" i="9"/>
  <c r="Y219" i="9"/>
  <c r="X219" i="9"/>
  <c r="X218" i="9" s="1"/>
  <c r="W219" i="9"/>
  <c r="V219" i="9"/>
  <c r="V218" i="9" s="1"/>
  <c r="U219" i="9"/>
  <c r="U218" i="9" s="1"/>
  <c r="S219" i="9"/>
  <c r="S218" i="9" s="1"/>
  <c r="R219" i="9"/>
  <c r="R218" i="9" s="1"/>
  <c r="Q219" i="9"/>
  <c r="Q218" i="9" s="1"/>
  <c r="P219" i="9"/>
  <c r="P218" i="9" s="1"/>
  <c r="O219" i="9"/>
  <c r="O218" i="9" s="1"/>
  <c r="N219" i="9"/>
  <c r="N218" i="9" s="1"/>
  <c r="M219" i="9"/>
  <c r="M218" i="9" s="1"/>
  <c r="L219" i="9"/>
  <c r="L218" i="9" s="1"/>
  <c r="K219" i="9"/>
  <c r="H219" i="9"/>
  <c r="H218" i="9" s="1"/>
  <c r="Y218" i="9"/>
  <c r="W218" i="9"/>
  <c r="Z216" i="9"/>
  <c r="T216" i="9"/>
  <c r="J216" i="9" s="1"/>
  <c r="Z215" i="9"/>
  <c r="T215" i="9"/>
  <c r="K215" i="9"/>
  <c r="Z214" i="9"/>
  <c r="T214" i="9"/>
  <c r="K214" i="9"/>
  <c r="Z213" i="9"/>
  <c r="T213" i="9"/>
  <c r="K213" i="9"/>
  <c r="Z212" i="9"/>
  <c r="T212" i="9"/>
  <c r="K212" i="9"/>
  <c r="Z211" i="9"/>
  <c r="T211" i="9"/>
  <c r="K211" i="9"/>
  <c r="Z210" i="9"/>
  <c r="T210" i="9"/>
  <c r="K210" i="9"/>
  <c r="Z209" i="9"/>
  <c r="T209" i="9"/>
  <c r="K209" i="9"/>
  <c r="Z208" i="9"/>
  <c r="T208" i="9"/>
  <c r="K208" i="9"/>
  <c r="Z207" i="9"/>
  <c r="T207" i="9"/>
  <c r="K207" i="9"/>
  <c r="Z206" i="9"/>
  <c r="T206" i="9"/>
  <c r="K206" i="9"/>
  <c r="Z205" i="9"/>
  <c r="T205" i="9"/>
  <c r="K205" i="9"/>
  <c r="Z204" i="9"/>
  <c r="T204" i="9"/>
  <c r="K204" i="9"/>
  <c r="AB203" i="9"/>
  <c r="AA203" i="9"/>
  <c r="W203" i="9"/>
  <c r="V203" i="9"/>
  <c r="V172" i="9" s="1"/>
  <c r="R203" i="9"/>
  <c r="O203" i="9"/>
  <c r="N203" i="9"/>
  <c r="M203" i="9"/>
  <c r="L203" i="9"/>
  <c r="I203" i="9"/>
  <c r="H203" i="9"/>
  <c r="G203" i="9"/>
  <c r="F203" i="9"/>
  <c r="E203" i="9"/>
  <c r="D203" i="9"/>
  <c r="Z202" i="9"/>
  <c r="J202" i="9"/>
  <c r="G202" i="9"/>
  <c r="Z201" i="9"/>
  <c r="J201" i="9"/>
  <c r="G201" i="9"/>
  <c r="Z200" i="9"/>
  <c r="T200" i="9"/>
  <c r="J200" i="9" s="1"/>
  <c r="G200" i="9"/>
  <c r="Z199" i="9"/>
  <c r="Z198" i="9"/>
  <c r="T198" i="9"/>
  <c r="J198" i="9" s="1"/>
  <c r="G198" i="9"/>
  <c r="Z197" i="9"/>
  <c r="T197" i="9"/>
  <c r="J197" i="9" s="1"/>
  <c r="G197" i="9"/>
  <c r="Z196" i="9"/>
  <c r="T196" i="9"/>
  <c r="J196" i="9" s="1"/>
  <c r="G196" i="9"/>
  <c r="Z195" i="9"/>
  <c r="T195" i="9"/>
  <c r="J195" i="9" s="1"/>
  <c r="G195" i="9"/>
  <c r="Z194" i="9"/>
  <c r="T194" i="9"/>
  <c r="J194" i="9" s="1"/>
  <c r="G194" i="9"/>
  <c r="Z193" i="9"/>
  <c r="T193" i="9"/>
  <c r="J193" i="9" s="1"/>
  <c r="G193" i="9"/>
  <c r="Z192" i="9"/>
  <c r="T192" i="9"/>
  <c r="J192" i="9" s="1"/>
  <c r="G192" i="9"/>
  <c r="Z191" i="9"/>
  <c r="T191" i="9"/>
  <c r="J191" i="9" s="1"/>
  <c r="G191" i="9"/>
  <c r="Z190" i="9"/>
  <c r="T190" i="9"/>
  <c r="J190" i="9" s="1"/>
  <c r="G190" i="9"/>
  <c r="Z189" i="9"/>
  <c r="K189" i="9"/>
  <c r="H189" i="9"/>
  <c r="Z188" i="9"/>
  <c r="T188" i="9"/>
  <c r="J188" i="9" s="1"/>
  <c r="G188" i="9"/>
  <c r="Z187" i="9"/>
  <c r="T187" i="9"/>
  <c r="J187" i="9" s="1"/>
  <c r="G187" i="9"/>
  <c r="Z186" i="9"/>
  <c r="T186" i="9"/>
  <c r="J186" i="9" s="1"/>
  <c r="G186" i="9"/>
  <c r="Z185" i="9"/>
  <c r="T185" i="9"/>
  <c r="J185" i="9" s="1"/>
  <c r="G185" i="9"/>
  <c r="Z184" i="9"/>
  <c r="T184" i="9"/>
  <c r="J184" i="9" s="1"/>
  <c r="G184" i="9"/>
  <c r="Z183" i="9"/>
  <c r="T183" i="9"/>
  <c r="J183" i="9" s="1"/>
  <c r="G183" i="9"/>
  <c r="Z182" i="9"/>
  <c r="T182" i="9"/>
  <c r="J182" i="9" s="1"/>
  <c r="G182" i="9"/>
  <c r="Z181" i="9"/>
  <c r="T181" i="9"/>
  <c r="J181" i="9" s="1"/>
  <c r="G181" i="9"/>
  <c r="Z180" i="9"/>
  <c r="T180" i="9"/>
  <c r="J180" i="9" s="1"/>
  <c r="G180" i="9"/>
  <c r="Z179" i="9"/>
  <c r="T179" i="9"/>
  <c r="J179" i="9" s="1"/>
  <c r="G179" i="9"/>
  <c r="Z178" i="9"/>
  <c r="T178" i="9"/>
  <c r="J178" i="9" s="1"/>
  <c r="G178" i="9"/>
  <c r="Z177" i="9"/>
  <c r="T177" i="9"/>
  <c r="J177" i="9" s="1"/>
  <c r="G177" i="9"/>
  <c r="Z176" i="9"/>
  <c r="T176" i="9"/>
  <c r="J176" i="9" s="1"/>
  <c r="G176" i="9"/>
  <c r="Z175" i="9"/>
  <c r="T175" i="9"/>
  <c r="J175" i="9" s="1"/>
  <c r="G175" i="9"/>
  <c r="Z174" i="9"/>
  <c r="T174" i="9"/>
  <c r="J174" i="9" s="1"/>
  <c r="G174" i="9"/>
  <c r="AB173" i="9"/>
  <c r="AB172" i="9" s="1"/>
  <c r="AA173" i="9"/>
  <c r="Y173" i="9"/>
  <c r="X173" i="9"/>
  <c r="W173" i="9"/>
  <c r="V173" i="9"/>
  <c r="U173" i="9"/>
  <c r="U172" i="9" s="1"/>
  <c r="U171" i="9" s="1"/>
  <c r="U500" i="9" s="1"/>
  <c r="S173" i="9"/>
  <c r="S172" i="9" s="1"/>
  <c r="R173" i="9"/>
  <c r="R172" i="9" s="1"/>
  <c r="Q173" i="9"/>
  <c r="Q172" i="9" s="1"/>
  <c r="P173" i="9"/>
  <c r="P172" i="9" s="1"/>
  <c r="O173" i="9"/>
  <c r="O172" i="9" s="1"/>
  <c r="N173" i="9"/>
  <c r="N172" i="9" s="1"/>
  <c r="M173" i="9"/>
  <c r="M172" i="9" s="1"/>
  <c r="L173" i="9"/>
  <c r="L172" i="9" s="1"/>
  <c r="K173" i="9"/>
  <c r="H173" i="9"/>
  <c r="H172" i="9" s="1"/>
  <c r="Y172" i="9"/>
  <c r="Y171" i="9" s="1"/>
  <c r="X172" i="9"/>
  <c r="X171" i="9" s="1"/>
  <c r="X500" i="9" s="1"/>
  <c r="W172" i="9"/>
  <c r="W171" i="9" s="1"/>
  <c r="W500" i="9" s="1"/>
  <c r="Z170" i="9"/>
  <c r="Z169" i="9"/>
  <c r="AB168" i="9"/>
  <c r="AA168" i="9"/>
  <c r="T168" i="9"/>
  <c r="S168" i="9"/>
  <c r="R168" i="9"/>
  <c r="Q168" i="9"/>
  <c r="P168" i="9"/>
  <c r="O168" i="9"/>
  <c r="N168" i="9"/>
  <c r="M168" i="9"/>
  <c r="L168" i="9"/>
  <c r="K168" i="9"/>
  <c r="J168" i="9"/>
  <c r="H168" i="9"/>
  <c r="G168" i="9"/>
  <c r="Z167" i="9"/>
  <c r="J167" i="9"/>
  <c r="G167" i="9"/>
  <c r="Z166" i="9"/>
  <c r="Z165" i="9"/>
  <c r="Z164" i="9"/>
  <c r="J164" i="9"/>
  <c r="G164" i="9"/>
  <c r="Z163" i="9"/>
  <c r="J163" i="9"/>
  <c r="G163" i="9"/>
  <c r="Z162" i="9"/>
  <c r="J162" i="9"/>
  <c r="G162" i="9"/>
  <c r="Z161" i="9"/>
  <c r="J161" i="9"/>
  <c r="G161" i="9"/>
  <c r="Z160" i="9"/>
  <c r="J160" i="9"/>
  <c r="G160" i="9"/>
  <c r="AB159" i="9"/>
  <c r="AA159" i="9"/>
  <c r="T159" i="9"/>
  <c r="K159" i="9"/>
  <c r="H159" i="9"/>
  <c r="Z158" i="9"/>
  <c r="J158" i="9"/>
  <c r="G158" i="9"/>
  <c r="Z157" i="9"/>
  <c r="J157" i="9"/>
  <c r="G157" i="9"/>
  <c r="Z156" i="9"/>
  <c r="J156" i="9"/>
  <c r="G156" i="9"/>
  <c r="Z155" i="9"/>
  <c r="J155" i="9"/>
  <c r="G155" i="9"/>
  <c r="Z154" i="9"/>
  <c r="J154" i="9"/>
  <c r="G154" i="9"/>
  <c r="Z153" i="9"/>
  <c r="J153" i="9"/>
  <c r="G153" i="9"/>
  <c r="Z152" i="9"/>
  <c r="J152" i="9"/>
  <c r="G152" i="9"/>
  <c r="Z151" i="9"/>
  <c r="Z150" i="9"/>
  <c r="J150" i="9"/>
  <c r="G150" i="9"/>
  <c r="Z149" i="9"/>
  <c r="J149" i="9"/>
  <c r="G149" i="9"/>
  <c r="Z148" i="9"/>
  <c r="J148" i="9"/>
  <c r="AB147" i="9"/>
  <c r="AA147" i="9"/>
  <c r="T147" i="9"/>
  <c r="S147" i="9"/>
  <c r="R147" i="9"/>
  <c r="Q147" i="9"/>
  <c r="P147" i="9"/>
  <c r="O147" i="9"/>
  <c r="N147" i="9"/>
  <c r="M147" i="9"/>
  <c r="L147" i="9"/>
  <c r="K147" i="9"/>
  <c r="H147" i="9"/>
  <c r="Z146" i="9"/>
  <c r="J146" i="9"/>
  <c r="J144" i="9" s="1"/>
  <c r="Z145" i="9"/>
  <c r="AB144" i="9"/>
  <c r="AA144" i="9"/>
  <c r="T144" i="9"/>
  <c r="S144" i="9"/>
  <c r="R144" i="9"/>
  <c r="Q144" i="9"/>
  <c r="P144" i="9"/>
  <c r="O144" i="9"/>
  <c r="N144" i="9"/>
  <c r="M144" i="9"/>
  <c r="L144" i="9"/>
  <c r="K144" i="9"/>
  <c r="I144" i="9"/>
  <c r="H144" i="9"/>
  <c r="G144" i="9"/>
  <c r="F144" i="9"/>
  <c r="E144" i="9"/>
  <c r="Z143" i="9"/>
  <c r="J143" i="9"/>
  <c r="G143" i="9"/>
  <c r="Z142" i="9"/>
  <c r="Z141" i="9"/>
  <c r="J141" i="9"/>
  <c r="J140" i="9" s="1"/>
  <c r="G141" i="9"/>
  <c r="G140" i="9" s="1"/>
  <c r="Z140" i="9"/>
  <c r="K140" i="9"/>
  <c r="H140" i="9"/>
  <c r="Z139" i="9"/>
  <c r="J139" i="9"/>
  <c r="G139" i="9"/>
  <c r="Z138" i="9"/>
  <c r="J138" i="9"/>
  <c r="G138" i="9"/>
  <c r="Z137" i="9"/>
  <c r="Z136" i="9"/>
  <c r="Z135" i="9"/>
  <c r="Z134" i="9"/>
  <c r="Z133" i="9"/>
  <c r="J133" i="9"/>
  <c r="G133" i="9"/>
  <c r="Z132" i="9"/>
  <c r="J132" i="9"/>
  <c r="G132" i="9"/>
  <c r="Z131" i="9"/>
  <c r="J131" i="9"/>
  <c r="G131" i="9"/>
  <c r="Z130" i="9"/>
  <c r="J130" i="9"/>
  <c r="G130" i="9"/>
  <c r="AB129" i="9"/>
  <c r="AB127" i="9" s="1"/>
  <c r="AA129" i="9"/>
  <c r="T129" i="9"/>
  <c r="T127" i="9" s="1"/>
  <c r="S129" i="9"/>
  <c r="S127" i="9" s="1"/>
  <c r="S126" i="9" s="1"/>
  <c r="R129" i="9"/>
  <c r="R127" i="9" s="1"/>
  <c r="Q129" i="9"/>
  <c r="Q127" i="9" s="1"/>
  <c r="Q126" i="9" s="1"/>
  <c r="P129" i="9"/>
  <c r="P127" i="9" s="1"/>
  <c r="O129" i="9"/>
  <c r="O127" i="9" s="1"/>
  <c r="O126" i="9" s="1"/>
  <c r="N129" i="9"/>
  <c r="N127" i="9" s="1"/>
  <c r="M129" i="9"/>
  <c r="M127" i="9" s="1"/>
  <c r="M126" i="9" s="1"/>
  <c r="L129" i="9"/>
  <c r="L127" i="9" s="1"/>
  <c r="K129" i="9"/>
  <c r="K127" i="9" s="1"/>
  <c r="K126" i="9" s="1"/>
  <c r="H129" i="9"/>
  <c r="Z128" i="9"/>
  <c r="J128" i="9"/>
  <c r="G128" i="9"/>
  <c r="Z125" i="9"/>
  <c r="J125" i="9"/>
  <c r="Z124" i="9"/>
  <c r="J124" i="9"/>
  <c r="Z123" i="9"/>
  <c r="J123" i="9"/>
  <c r="G123" i="9"/>
  <c r="Z122" i="9"/>
  <c r="J122" i="9"/>
  <c r="G122" i="9"/>
  <c r="Z121" i="9"/>
  <c r="J121" i="9"/>
  <c r="G121" i="9"/>
  <c r="Z120" i="9"/>
  <c r="J120" i="9"/>
  <c r="G120" i="9"/>
  <c r="Z119" i="9"/>
  <c r="J119" i="9"/>
  <c r="G119" i="9"/>
  <c r="Z118" i="9"/>
  <c r="J118" i="9"/>
  <c r="G118" i="9"/>
  <c r="AB117" i="9"/>
  <c r="AA117" i="9"/>
  <c r="Y117" i="9"/>
  <c r="X117" i="9"/>
  <c r="W117" i="9"/>
  <c r="V117" i="9"/>
  <c r="U117" i="9"/>
  <c r="T117" i="9"/>
  <c r="K117" i="9"/>
  <c r="H117" i="9"/>
  <c r="Z116" i="9"/>
  <c r="J116" i="9"/>
  <c r="G116" i="9"/>
  <c r="Z115" i="9"/>
  <c r="J115" i="9"/>
  <c r="G115" i="9"/>
  <c r="Z114" i="9"/>
  <c r="J114" i="9"/>
  <c r="G114" i="9"/>
  <c r="Z113" i="9"/>
  <c r="J113" i="9"/>
  <c r="G113" i="9"/>
  <c r="Z112" i="9"/>
  <c r="K112" i="9"/>
  <c r="J112" i="9" s="1"/>
  <c r="G112" i="9"/>
  <c r="Z111" i="9"/>
  <c r="J111" i="9"/>
  <c r="G111" i="9"/>
  <c r="Z110" i="9"/>
  <c r="J110" i="9"/>
  <c r="G110" i="9"/>
  <c r="Z109" i="9"/>
  <c r="J109" i="9"/>
  <c r="G109" i="9"/>
  <c r="Z108" i="9"/>
  <c r="Z107" i="9"/>
  <c r="J107" i="9"/>
  <c r="G107" i="9"/>
  <c r="Z106" i="9"/>
  <c r="J106" i="9"/>
  <c r="G106" i="9"/>
  <c r="AB105" i="9"/>
  <c r="Z105" i="9" s="1"/>
  <c r="Y105" i="9"/>
  <c r="X105" i="9"/>
  <c r="W105" i="9"/>
  <c r="V105" i="9"/>
  <c r="U105" i="9"/>
  <c r="T105" i="9"/>
  <c r="T103" i="9" s="1"/>
  <c r="S105" i="9"/>
  <c r="S103" i="9" s="1"/>
  <c r="R105" i="9"/>
  <c r="R103" i="9" s="1"/>
  <c r="Q105" i="9"/>
  <c r="Q103" i="9" s="1"/>
  <c r="P105" i="9"/>
  <c r="P103" i="9" s="1"/>
  <c r="O105" i="9"/>
  <c r="O103" i="9" s="1"/>
  <c r="N105" i="9"/>
  <c r="N103" i="9" s="1"/>
  <c r="M105" i="9"/>
  <c r="L105" i="9"/>
  <c r="L103" i="9" s="1"/>
  <c r="K105" i="9"/>
  <c r="G105" i="9"/>
  <c r="Z104" i="9"/>
  <c r="J104" i="9"/>
  <c r="G104" i="9"/>
  <c r="AA103" i="9"/>
  <c r="M103" i="9"/>
  <c r="H103" i="9"/>
  <c r="Z102" i="9"/>
  <c r="J102" i="9"/>
  <c r="J101" i="9" s="1"/>
  <c r="G102" i="9"/>
  <c r="G101" i="9" s="1"/>
  <c r="AB101" i="9"/>
  <c r="AA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H101" i="9"/>
  <c r="Z100" i="9"/>
  <c r="J100" i="9"/>
  <c r="J99" i="9" s="1"/>
  <c r="G100" i="9"/>
  <c r="G99" i="9" s="1"/>
  <c r="AB99" i="9"/>
  <c r="AA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H99" i="9"/>
  <c r="Z98" i="9"/>
  <c r="J98" i="9"/>
  <c r="G98" i="9"/>
  <c r="Z97" i="9"/>
  <c r="J97" i="9"/>
  <c r="G97" i="9"/>
  <c r="AB96" i="9"/>
  <c r="AA96" i="9"/>
  <c r="T96" i="9"/>
  <c r="K96" i="9"/>
  <c r="H96" i="9"/>
  <c r="Z95" i="9"/>
  <c r="G95" i="9"/>
  <c r="Z94" i="9"/>
  <c r="G94" i="9"/>
  <c r="Z93" i="9"/>
  <c r="G93" i="9"/>
  <c r="Z92" i="9"/>
  <c r="J92" i="9"/>
  <c r="G92" i="9"/>
  <c r="Z91" i="9"/>
  <c r="J91" i="9"/>
  <c r="G91" i="9"/>
  <c r="Z90" i="9"/>
  <c r="J90" i="9"/>
  <c r="G90" i="9"/>
  <c r="Z89" i="9"/>
  <c r="J89" i="9"/>
  <c r="G89" i="9"/>
  <c r="Z88" i="9"/>
  <c r="J88" i="9"/>
  <c r="G88" i="9"/>
  <c r="Z87" i="9"/>
  <c r="J87" i="9"/>
  <c r="G87" i="9"/>
  <c r="Z86" i="9"/>
  <c r="J86" i="9"/>
  <c r="G86" i="9"/>
  <c r="AB85" i="9"/>
  <c r="AA85" i="9"/>
  <c r="T85" i="9"/>
  <c r="K85" i="9"/>
  <c r="H85" i="9"/>
  <c r="Z84" i="9"/>
  <c r="J84" i="9"/>
  <c r="G84" i="9"/>
  <c r="Z83" i="9"/>
  <c r="J83" i="9"/>
  <c r="G83" i="9"/>
  <c r="Z82" i="9"/>
  <c r="Z81" i="9"/>
  <c r="J81" i="9"/>
  <c r="G81" i="9"/>
  <c r="Z80" i="9"/>
  <c r="J80" i="9"/>
  <c r="G80" i="9"/>
  <c r="Z79" i="9"/>
  <c r="J79" i="9"/>
  <c r="G79" i="9"/>
  <c r="Z78" i="9"/>
  <c r="J78" i="9"/>
  <c r="G78" i="9"/>
  <c r="Z77" i="9"/>
  <c r="J77" i="9"/>
  <c r="G77" i="9"/>
  <c r="Z76" i="9"/>
  <c r="J76" i="9"/>
  <c r="G76" i="9"/>
  <c r="Z75" i="9"/>
  <c r="J75" i="9"/>
  <c r="G75" i="9"/>
  <c r="Z74" i="9"/>
  <c r="J74" i="9"/>
  <c r="G74" i="9"/>
  <c r="Z73" i="9"/>
  <c r="J73" i="9"/>
  <c r="G73" i="9"/>
  <c r="Z72" i="9"/>
  <c r="J72" i="9"/>
  <c r="G72" i="9"/>
  <c r="Z71" i="9"/>
  <c r="J71" i="9"/>
  <c r="G71" i="9"/>
  <c r="Z70" i="9"/>
  <c r="J70" i="9"/>
  <c r="G70" i="9"/>
  <c r="Z69" i="9"/>
  <c r="J69" i="9"/>
  <c r="G69" i="9"/>
  <c r="Z68" i="9"/>
  <c r="J68" i="9"/>
  <c r="G68" i="9"/>
  <c r="Z67" i="9"/>
  <c r="J67" i="9"/>
  <c r="G67" i="9"/>
  <c r="Z66" i="9"/>
  <c r="J66" i="9"/>
  <c r="G66" i="9"/>
  <c r="Z65" i="9"/>
  <c r="J65" i="9"/>
  <c r="G65" i="9"/>
  <c r="Z64" i="9"/>
  <c r="J64" i="9"/>
  <c r="G64" i="9"/>
  <c r="G63" i="9" s="1"/>
  <c r="AB63" i="9"/>
  <c r="AA63" i="9"/>
  <c r="T63" i="9"/>
  <c r="T62" i="9" s="1"/>
  <c r="K63" i="9"/>
  <c r="K62" i="9" s="1"/>
  <c r="H63" i="9"/>
  <c r="H62" i="9" s="1"/>
  <c r="Z60" i="9"/>
  <c r="J60" i="9"/>
  <c r="J59" i="9" s="1"/>
  <c r="G60" i="9"/>
  <c r="G59" i="9" s="1"/>
  <c r="AB59" i="9"/>
  <c r="AA59" i="9"/>
  <c r="T59" i="9"/>
  <c r="R59" i="9"/>
  <c r="Q59" i="9"/>
  <c r="P59" i="9"/>
  <c r="O59" i="9"/>
  <c r="N59" i="9"/>
  <c r="M59" i="9"/>
  <c r="L59" i="9"/>
  <c r="K59" i="9"/>
  <c r="H59" i="9"/>
  <c r="Z58" i="9"/>
  <c r="J58" i="9"/>
  <c r="G58" i="9"/>
  <c r="Z57" i="9"/>
  <c r="J57" i="9"/>
  <c r="G57" i="9"/>
  <c r="Z56" i="9"/>
  <c r="J56" i="9"/>
  <c r="G56" i="9"/>
  <c r="Z54" i="9"/>
  <c r="J54" i="9"/>
  <c r="G54" i="9"/>
  <c r="AB53" i="9"/>
  <c r="Z53" i="9" s="1"/>
  <c r="T53" i="9"/>
  <c r="R53" i="9"/>
  <c r="Q53" i="9"/>
  <c r="P53" i="9"/>
  <c r="O53" i="9"/>
  <c r="N53" i="9"/>
  <c r="M53" i="9"/>
  <c r="L53" i="9"/>
  <c r="K53" i="9"/>
  <c r="H53" i="9"/>
  <c r="Z52" i="9"/>
  <c r="J52" i="9"/>
  <c r="G52" i="9"/>
  <c r="Z51" i="9"/>
  <c r="J51" i="9"/>
  <c r="G51" i="9"/>
  <c r="Z50" i="9"/>
  <c r="J50" i="9"/>
  <c r="G50" i="9"/>
  <c r="Z49" i="9"/>
  <c r="J49" i="9"/>
  <c r="G49" i="9"/>
  <c r="Z48" i="9"/>
  <c r="J48" i="9"/>
  <c r="G48" i="9"/>
  <c r="Z47" i="9"/>
  <c r="J47" i="9"/>
  <c r="G47" i="9"/>
  <c r="Z46" i="9"/>
  <c r="J46" i="9"/>
  <c r="G46" i="9"/>
  <c r="Z45" i="9"/>
  <c r="J45" i="9"/>
  <c r="G45" i="9"/>
  <c r="Z44" i="9"/>
  <c r="J44" i="9"/>
  <c r="G44" i="9"/>
  <c r="Z43" i="9"/>
  <c r="J43" i="9"/>
  <c r="G43" i="9"/>
  <c r="Z42" i="9"/>
  <c r="J42" i="9"/>
  <c r="G42" i="9"/>
  <c r="Z41" i="9"/>
  <c r="J41" i="9"/>
  <c r="G41" i="9"/>
  <c r="AB40" i="9"/>
  <c r="AB39" i="9" s="1"/>
  <c r="AA40" i="9"/>
  <c r="T40" i="9"/>
  <c r="T39" i="9" s="1"/>
  <c r="R40" i="9"/>
  <c r="O40" i="9"/>
  <c r="O39" i="9" s="1"/>
  <c r="N40" i="9"/>
  <c r="M40" i="9"/>
  <c r="M39" i="9" s="1"/>
  <c r="L40" i="9"/>
  <c r="K40" i="9"/>
  <c r="K39" i="9" s="1"/>
  <c r="H40" i="9"/>
  <c r="Z38" i="9"/>
  <c r="J38" i="9"/>
  <c r="G38" i="9"/>
  <c r="Z37" i="9"/>
  <c r="J37" i="9"/>
  <c r="G37" i="9"/>
  <c r="Z36" i="9"/>
  <c r="J36" i="9"/>
  <c r="G36" i="9"/>
  <c r="Z35" i="9"/>
  <c r="J35" i="9"/>
  <c r="G35" i="9"/>
  <c r="Z34" i="9"/>
  <c r="J34" i="9"/>
  <c r="G34" i="9"/>
  <c r="Z33" i="9"/>
  <c r="J33" i="9"/>
  <c r="G33" i="9"/>
  <c r="Z32" i="9"/>
  <c r="J32" i="9"/>
  <c r="G32" i="9"/>
  <c r="Z31" i="9"/>
  <c r="J31" i="9"/>
  <c r="G31" i="9"/>
  <c r="Z30" i="9"/>
  <c r="J30" i="9"/>
  <c r="G30" i="9"/>
  <c r="Z29" i="9"/>
  <c r="G29" i="9"/>
  <c r="Z28" i="9"/>
  <c r="J28" i="9"/>
  <c r="G28" i="9"/>
  <c r="Z27" i="9"/>
  <c r="J27" i="9"/>
  <c r="G27" i="9"/>
  <c r="AB26" i="9"/>
  <c r="AA26" i="9"/>
  <c r="T26" i="9"/>
  <c r="K26" i="9"/>
  <c r="H26" i="9"/>
  <c r="G26" i="9" s="1"/>
  <c r="G9" i="9"/>
  <c r="G8" i="9" s="1"/>
  <c r="G11" i="9"/>
  <c r="G12" i="9"/>
  <c r="G13" i="9"/>
  <c r="G15" i="9"/>
  <c r="G14" i="9" s="1"/>
  <c r="G17" i="9"/>
  <c r="G16" i="9" s="1"/>
  <c r="G19" i="9"/>
  <c r="G20" i="9"/>
  <c r="G21" i="9"/>
  <c r="G22" i="9"/>
  <c r="G25" i="9"/>
  <c r="G24" i="9" s="1"/>
  <c r="Z25" i="9"/>
  <c r="J25" i="9"/>
  <c r="J24" i="9" s="1"/>
  <c r="AB24" i="9"/>
  <c r="AA24" i="9"/>
  <c r="T24" i="9"/>
  <c r="K24" i="9"/>
  <c r="H24" i="9"/>
  <c r="Z23" i="9"/>
  <c r="AB22" i="9"/>
  <c r="AA22" i="9"/>
  <c r="T22" i="9"/>
  <c r="S22" i="9"/>
  <c r="S7" i="9" s="1"/>
  <c r="R22" i="9"/>
  <c r="R7" i="9" s="1"/>
  <c r="Q22" i="9"/>
  <c r="Q7" i="9" s="1"/>
  <c r="P22" i="9"/>
  <c r="P7" i="9" s="1"/>
  <c r="O22" i="9"/>
  <c r="O7" i="9" s="1"/>
  <c r="N22" i="9"/>
  <c r="N7" i="9" s="1"/>
  <c r="M22" i="9"/>
  <c r="M7" i="9" s="1"/>
  <c r="L22" i="9"/>
  <c r="L7" i="9" s="1"/>
  <c r="K22" i="9"/>
  <c r="J22" i="9"/>
  <c r="H22" i="9"/>
  <c r="Z21" i="9"/>
  <c r="J21" i="9"/>
  <c r="Z20" i="9"/>
  <c r="J20" i="9"/>
  <c r="Z19" i="9"/>
  <c r="J19" i="9"/>
  <c r="J18" i="9" s="1"/>
  <c r="AB18" i="9"/>
  <c r="AA18" i="9"/>
  <c r="T18" i="9"/>
  <c r="K18" i="9"/>
  <c r="H18" i="9"/>
  <c r="Z17" i="9"/>
  <c r="J17" i="9"/>
  <c r="AB16" i="9"/>
  <c r="AA16" i="9"/>
  <c r="T16" i="9"/>
  <c r="K16" i="9"/>
  <c r="J16" i="9"/>
  <c r="H16" i="9"/>
  <c r="Z15" i="9"/>
  <c r="J15" i="9"/>
  <c r="J14" i="9" s="1"/>
  <c r="AB14" i="9"/>
  <c r="AA14" i="9"/>
  <c r="T14" i="9"/>
  <c r="K14" i="9"/>
  <c r="H14" i="9"/>
  <c r="Z13" i="9"/>
  <c r="J13" i="9"/>
  <c r="Z12" i="9"/>
  <c r="J12" i="9"/>
  <c r="Z11" i="9"/>
  <c r="J11" i="9"/>
  <c r="J10" i="9" s="1"/>
  <c r="AB10" i="9"/>
  <c r="AA10" i="9"/>
  <c r="T10" i="9"/>
  <c r="K10" i="9"/>
  <c r="H10" i="9"/>
  <c r="Z9" i="9"/>
  <c r="J9" i="9"/>
  <c r="J8" i="9" s="1"/>
  <c r="AB8" i="9"/>
  <c r="AA8" i="9"/>
  <c r="T8" i="9"/>
  <c r="K8" i="9"/>
  <c r="H8" i="9"/>
  <c r="Z498" i="8"/>
  <c r="J498" i="8"/>
  <c r="J497" i="8" s="1"/>
  <c r="G498" i="8"/>
  <c r="G497" i="8" s="1"/>
  <c r="AB497" i="8"/>
  <c r="AA497" i="8"/>
  <c r="T497" i="8"/>
  <c r="K497" i="8"/>
  <c r="I497" i="8"/>
  <c r="H497" i="8"/>
  <c r="F497" i="8"/>
  <c r="E497" i="8"/>
  <c r="D497" i="8"/>
  <c r="Z496" i="8"/>
  <c r="K496" i="8"/>
  <c r="J496" i="8" s="1"/>
  <c r="J495" i="8"/>
  <c r="Z495" i="8"/>
  <c r="G495" i="8"/>
  <c r="G494" i="8" s="1"/>
  <c r="G493" i="8" s="1"/>
  <c r="AB494" i="8"/>
  <c r="AB493" i="8" s="1"/>
  <c r="AA494" i="8"/>
  <c r="T494" i="8"/>
  <c r="T493" i="8" s="1"/>
  <c r="S494" i="8"/>
  <c r="R494" i="8"/>
  <c r="R493" i="8" s="1"/>
  <c r="Q494" i="8"/>
  <c r="Q493" i="8" s="1"/>
  <c r="P494" i="8"/>
  <c r="P493" i="8" s="1"/>
  <c r="O494" i="8"/>
  <c r="O493" i="8" s="1"/>
  <c r="N494" i="8"/>
  <c r="N493" i="8" s="1"/>
  <c r="M494" i="8"/>
  <c r="M493" i="8" s="1"/>
  <c r="L494" i="8"/>
  <c r="L493" i="8" s="1"/>
  <c r="I494" i="8"/>
  <c r="H494" i="8"/>
  <c r="H493" i="8" s="1"/>
  <c r="F494" i="8"/>
  <c r="F493" i="8" s="1"/>
  <c r="E494" i="8"/>
  <c r="E493" i="8" s="1"/>
  <c r="D494" i="8"/>
  <c r="S493" i="8"/>
  <c r="I493" i="8"/>
  <c r="D493" i="8"/>
  <c r="Z492" i="8"/>
  <c r="J492" i="8"/>
  <c r="G492" i="8"/>
  <c r="Z491" i="8"/>
  <c r="J491" i="8"/>
  <c r="G491" i="8"/>
  <c r="AB490" i="8"/>
  <c r="AA490" i="8"/>
  <c r="T490" i="8"/>
  <c r="K490" i="8"/>
  <c r="I490" i="8"/>
  <c r="H490" i="8"/>
  <c r="F490" i="8"/>
  <c r="E490" i="8"/>
  <c r="D490" i="8"/>
  <c r="Z489" i="8"/>
  <c r="J489" i="8"/>
  <c r="G489" i="8"/>
  <c r="Z488" i="8"/>
  <c r="J488" i="8"/>
  <c r="G488" i="8"/>
  <c r="Z487" i="8"/>
  <c r="J487" i="8"/>
  <c r="G487" i="8"/>
  <c r="AB486" i="8"/>
  <c r="AA486" i="8"/>
  <c r="T486" i="8"/>
  <c r="K486" i="8"/>
  <c r="I486" i="8"/>
  <c r="H486" i="8"/>
  <c r="F486" i="8"/>
  <c r="E486" i="8"/>
  <c r="D486" i="8"/>
  <c r="Z485" i="8"/>
  <c r="J485" i="8"/>
  <c r="G485" i="8"/>
  <c r="Z484" i="8"/>
  <c r="J484" i="8"/>
  <c r="G484" i="8"/>
  <c r="Z483" i="8"/>
  <c r="K483" i="8"/>
  <c r="J483" i="8" s="1"/>
  <c r="Z482" i="8"/>
  <c r="K482" i="8"/>
  <c r="J482" i="8" s="1"/>
  <c r="AB481" i="8"/>
  <c r="AA481" i="8"/>
  <c r="T481" i="8"/>
  <c r="S481" i="8"/>
  <c r="S476" i="8" s="1"/>
  <c r="S475" i="8" s="1"/>
  <c r="R481" i="8"/>
  <c r="R476" i="8" s="1"/>
  <c r="R475" i="8" s="1"/>
  <c r="Q481" i="8"/>
  <c r="Q476" i="8" s="1"/>
  <c r="Q475" i="8" s="1"/>
  <c r="P481" i="8"/>
  <c r="P476" i="8" s="1"/>
  <c r="P475" i="8" s="1"/>
  <c r="O481" i="8"/>
  <c r="O476" i="8" s="1"/>
  <c r="O475" i="8" s="1"/>
  <c r="N481" i="8"/>
  <c r="N476" i="8" s="1"/>
  <c r="N475" i="8" s="1"/>
  <c r="M481" i="8"/>
  <c r="M476" i="8" s="1"/>
  <c r="M475" i="8" s="1"/>
  <c r="L481" i="8"/>
  <c r="L476" i="8" s="1"/>
  <c r="L475" i="8" s="1"/>
  <c r="I481" i="8"/>
  <c r="H481" i="8"/>
  <c r="G481" i="8"/>
  <c r="F481" i="8"/>
  <c r="E481" i="8"/>
  <c r="D481" i="8"/>
  <c r="Z480" i="8"/>
  <c r="J480" i="8"/>
  <c r="G480" i="8"/>
  <c r="Z479" i="8"/>
  <c r="J479" i="8"/>
  <c r="G479" i="8"/>
  <c r="G477" i="8"/>
  <c r="AB478" i="8"/>
  <c r="AB476" i="8" s="1"/>
  <c r="AA478" i="8"/>
  <c r="AA476" i="8" s="1"/>
  <c r="T478" i="8"/>
  <c r="T476" i="8" s="1"/>
  <c r="K478" i="8"/>
  <c r="I478" i="8"/>
  <c r="H478" i="8"/>
  <c r="F478" i="8"/>
  <c r="F476" i="8" s="1"/>
  <c r="E478" i="8"/>
  <c r="E476" i="8" s="1"/>
  <c r="D478" i="8"/>
  <c r="D476" i="8" s="1"/>
  <c r="Z477" i="8"/>
  <c r="J477" i="8"/>
  <c r="Z474" i="8"/>
  <c r="J474" i="8"/>
  <c r="J473" i="8" s="1"/>
  <c r="G474" i="8"/>
  <c r="G473" i="8" s="1"/>
  <c r="G442" i="8"/>
  <c r="G443" i="8"/>
  <c r="I444" i="8"/>
  <c r="H451" i="8"/>
  <c r="G451" i="8" s="1"/>
  <c r="H458" i="8"/>
  <c r="G468" i="8"/>
  <c r="G469" i="8"/>
  <c r="G472" i="8"/>
  <c r="AB473" i="8"/>
  <c r="AA473" i="8"/>
  <c r="T473" i="8"/>
  <c r="K473" i="8"/>
  <c r="I473" i="8"/>
  <c r="H473" i="8"/>
  <c r="F473" i="8"/>
  <c r="E473" i="8"/>
  <c r="D473" i="8"/>
  <c r="Z472" i="8"/>
  <c r="J472" i="8"/>
  <c r="Z471" i="8"/>
  <c r="J471" i="8"/>
  <c r="Z470" i="8"/>
  <c r="J470" i="8"/>
  <c r="G470" i="8"/>
  <c r="Z469" i="8"/>
  <c r="J469" i="8"/>
  <c r="Z468" i="8"/>
  <c r="J468" i="8"/>
  <c r="AB467" i="8"/>
  <c r="AA467" i="8"/>
  <c r="T467" i="8"/>
  <c r="K467" i="8"/>
  <c r="I467" i="8"/>
  <c r="H467" i="8"/>
  <c r="F467" i="8"/>
  <c r="E467" i="8"/>
  <c r="D467" i="8"/>
  <c r="Z466" i="8"/>
  <c r="J466" i="8"/>
  <c r="G466" i="8"/>
  <c r="Z465" i="8"/>
  <c r="J465" i="8"/>
  <c r="G465" i="8"/>
  <c r="Z464" i="8"/>
  <c r="J464" i="8"/>
  <c r="G464" i="8"/>
  <c r="Z463" i="8"/>
  <c r="J463" i="8"/>
  <c r="G463" i="8"/>
  <c r="Z462" i="8"/>
  <c r="J462" i="8"/>
  <c r="G462" i="8"/>
  <c r="Z461" i="8"/>
  <c r="J461" i="8"/>
  <c r="G461" i="8"/>
  <c r="Z460" i="8"/>
  <c r="J460" i="8"/>
  <c r="G460" i="8"/>
  <c r="Z459" i="8"/>
  <c r="J459" i="8"/>
  <c r="G459" i="8"/>
  <c r="AA458" i="8"/>
  <c r="Y458" i="8"/>
  <c r="Y444" i="8" s="1"/>
  <c r="Y441" i="8" s="1"/>
  <c r="K458" i="8"/>
  <c r="F458" i="8"/>
  <c r="E458" i="8"/>
  <c r="D458" i="8"/>
  <c r="Z457" i="8"/>
  <c r="J457" i="8"/>
  <c r="G457" i="8"/>
  <c r="Z456" i="8"/>
  <c r="G456" i="8"/>
  <c r="Z455" i="8"/>
  <c r="G455" i="8"/>
  <c r="Z454" i="8"/>
  <c r="G454" i="8"/>
  <c r="Z453" i="8"/>
  <c r="J453" i="8"/>
  <c r="G453" i="8"/>
  <c r="Z452" i="8"/>
  <c r="J452" i="8"/>
  <c r="G452" i="8"/>
  <c r="AB451" i="8"/>
  <c r="AB444" i="8" s="1"/>
  <c r="AB441" i="8" s="1"/>
  <c r="AA451" i="8"/>
  <c r="T451" i="8"/>
  <c r="T444" i="8" s="1"/>
  <c r="T441" i="8" s="1"/>
  <c r="K451" i="8"/>
  <c r="K444" i="8" s="1"/>
  <c r="K441" i="8" s="1"/>
  <c r="F451" i="8"/>
  <c r="F444" i="8" s="1"/>
  <c r="E451" i="8"/>
  <c r="E444" i="8" s="1"/>
  <c r="E441" i="8" s="1"/>
  <c r="D451" i="8"/>
  <c r="D444" i="8" s="1"/>
  <c r="D441" i="8" s="1"/>
  <c r="Z450" i="8"/>
  <c r="J450" i="8"/>
  <c r="G450" i="8"/>
  <c r="Z449" i="8"/>
  <c r="J449" i="8"/>
  <c r="G449" i="8"/>
  <c r="Z448" i="8"/>
  <c r="J448" i="8"/>
  <c r="G448" i="8"/>
  <c r="Z447" i="8"/>
  <c r="J447" i="8"/>
  <c r="G447" i="8"/>
  <c r="Z446" i="8"/>
  <c r="J446" i="8"/>
  <c r="G446" i="8"/>
  <c r="Z445" i="8"/>
  <c r="J445" i="8"/>
  <c r="J442" i="8"/>
  <c r="J443" i="8"/>
  <c r="G445" i="8"/>
  <c r="Z443" i="8"/>
  <c r="Z442" i="8"/>
  <c r="Z440" i="8"/>
  <c r="J440" i="8"/>
  <c r="Z439" i="8"/>
  <c r="J439" i="8"/>
  <c r="J438" i="8" s="1"/>
  <c r="G439" i="8"/>
  <c r="G438" i="8" s="1"/>
  <c r="AB438" i="8"/>
  <c r="AA438" i="8"/>
  <c r="T438" i="8"/>
  <c r="K438" i="8"/>
  <c r="I438" i="8"/>
  <c r="H438" i="8"/>
  <c r="F438" i="8"/>
  <c r="E438" i="8"/>
  <c r="D438" i="8"/>
  <c r="Z437" i="8"/>
  <c r="J437" i="8"/>
  <c r="G437" i="8"/>
  <c r="E437" i="8"/>
  <c r="Z436" i="8"/>
  <c r="J436" i="8"/>
  <c r="J435" i="8" s="1"/>
  <c r="G436" i="8"/>
  <c r="G435" i="8" s="1"/>
  <c r="E436" i="8"/>
  <c r="E435" i="8" s="1"/>
  <c r="AB435" i="8"/>
  <c r="AA435" i="8"/>
  <c r="T435" i="8"/>
  <c r="K435" i="8"/>
  <c r="I435" i="8"/>
  <c r="H435" i="8"/>
  <c r="F435" i="8"/>
  <c r="D435" i="8"/>
  <c r="Z434" i="8"/>
  <c r="J434" i="8"/>
  <c r="G434" i="8"/>
  <c r="E434" i="8"/>
  <c r="Z433" i="8"/>
  <c r="J433" i="8"/>
  <c r="J432" i="8" s="1"/>
  <c r="G433" i="8"/>
  <c r="G432" i="8" s="1"/>
  <c r="G431" i="8" s="1"/>
  <c r="E433" i="8"/>
  <c r="E432" i="8" s="1"/>
  <c r="E431" i="8" s="1"/>
  <c r="AB432" i="8"/>
  <c r="AB431" i="8" s="1"/>
  <c r="AA432" i="8"/>
  <c r="AA431" i="8" s="1"/>
  <c r="T432" i="8"/>
  <c r="T431" i="8" s="1"/>
  <c r="K432" i="8"/>
  <c r="K431" i="8" s="1"/>
  <c r="I432" i="8"/>
  <c r="I431" i="8" s="1"/>
  <c r="H432" i="8"/>
  <c r="H431" i="8" s="1"/>
  <c r="F432" i="8"/>
  <c r="F431" i="8" s="1"/>
  <c r="D432" i="8"/>
  <c r="D431" i="8" s="1"/>
  <c r="Z430" i="8"/>
  <c r="K430" i="8"/>
  <c r="J430" i="8" s="1"/>
  <c r="AB429" i="8"/>
  <c r="AA429" i="8"/>
  <c r="T429" i="8"/>
  <c r="S429" i="8"/>
  <c r="S423" i="8" s="1"/>
  <c r="R429" i="8"/>
  <c r="R423" i="8" s="1"/>
  <c r="Q429" i="8"/>
  <c r="Q423" i="8" s="1"/>
  <c r="P429" i="8"/>
  <c r="P423" i="8" s="1"/>
  <c r="O429" i="8"/>
  <c r="O423" i="8" s="1"/>
  <c r="N429" i="8"/>
  <c r="N423" i="8" s="1"/>
  <c r="M429" i="8"/>
  <c r="L429" i="8"/>
  <c r="L423" i="8" s="1"/>
  <c r="K429" i="8"/>
  <c r="Z428" i="8"/>
  <c r="J428" i="8"/>
  <c r="J427" i="8" s="1"/>
  <c r="G428" i="8"/>
  <c r="G427" i="8" s="1"/>
  <c r="G425" i="8"/>
  <c r="G426" i="8"/>
  <c r="AB427" i="8"/>
  <c r="AA427" i="8"/>
  <c r="T427" i="8"/>
  <c r="K427" i="8"/>
  <c r="I427" i="8"/>
  <c r="H427" i="8"/>
  <c r="F427" i="8"/>
  <c r="E427" i="8"/>
  <c r="Z426" i="8"/>
  <c r="J426" i="8"/>
  <c r="Z425" i="8"/>
  <c r="J425" i="8"/>
  <c r="J424" i="8" s="1"/>
  <c r="AB424" i="8"/>
  <c r="AA424" i="8"/>
  <c r="T424" i="8"/>
  <c r="T423" i="8" s="1"/>
  <c r="K424" i="8"/>
  <c r="I424" i="8"/>
  <c r="I423" i="8" s="1"/>
  <c r="H424" i="8"/>
  <c r="F424" i="8"/>
  <c r="F423" i="8" s="1"/>
  <c r="E424" i="8"/>
  <c r="E423" i="8" s="1"/>
  <c r="D424" i="8"/>
  <c r="D423" i="8" s="1"/>
  <c r="Y423" i="8"/>
  <c r="X423" i="8"/>
  <c r="W423" i="8"/>
  <c r="V423" i="8"/>
  <c r="U423" i="8"/>
  <c r="M423" i="8"/>
  <c r="H423" i="8"/>
  <c r="Z422" i="8"/>
  <c r="K422" i="8"/>
  <c r="J422" i="8" s="1"/>
  <c r="Z421" i="8"/>
  <c r="K421" i="8"/>
  <c r="J421" i="8" s="1"/>
  <c r="Z420" i="8"/>
  <c r="K420" i="8"/>
  <c r="J420" i="8" s="1"/>
  <c r="J409" i="8"/>
  <c r="J410" i="8"/>
  <c r="J411" i="8"/>
  <c r="J412" i="8"/>
  <c r="J414" i="8"/>
  <c r="J416" i="8"/>
  <c r="J417" i="8"/>
  <c r="J418" i="8"/>
  <c r="J413" i="8"/>
  <c r="AB419" i="8"/>
  <c r="AA419" i="8"/>
  <c r="T419" i="8"/>
  <c r="S419" i="8"/>
  <c r="R419" i="8"/>
  <c r="R407" i="8" s="1"/>
  <c r="R406" i="8" s="1"/>
  <c r="Q419" i="8"/>
  <c r="P419" i="8"/>
  <c r="P407" i="8" s="1"/>
  <c r="P406" i="8" s="1"/>
  <c r="O419" i="8"/>
  <c r="N419" i="8"/>
  <c r="M419" i="8"/>
  <c r="L419" i="8"/>
  <c r="L407" i="8" s="1"/>
  <c r="L406" i="8" s="1"/>
  <c r="I419" i="8"/>
  <c r="H419" i="8"/>
  <c r="G419" i="8"/>
  <c r="F419" i="8"/>
  <c r="E419" i="8"/>
  <c r="D419" i="8"/>
  <c r="Z418" i="8"/>
  <c r="G418" i="8"/>
  <c r="Z417" i="8"/>
  <c r="G417" i="8"/>
  <c r="Z416" i="8"/>
  <c r="G416" i="8"/>
  <c r="G415" i="8" s="1"/>
  <c r="AB415" i="8"/>
  <c r="AA415" i="8"/>
  <c r="Z415" i="8" s="1"/>
  <c r="T415" i="8"/>
  <c r="K415" i="8"/>
  <c r="I415" i="8"/>
  <c r="H415" i="8"/>
  <c r="F415" i="8"/>
  <c r="E415" i="8"/>
  <c r="D415" i="8"/>
  <c r="Z414" i="8"/>
  <c r="G414" i="8"/>
  <c r="Z413" i="8"/>
  <c r="Z412" i="8"/>
  <c r="G412" i="8"/>
  <c r="Z411" i="8"/>
  <c r="Z410" i="8"/>
  <c r="G410" i="8"/>
  <c r="Z409" i="8"/>
  <c r="G409" i="8"/>
  <c r="G408" i="8" s="1"/>
  <c r="AB408" i="8"/>
  <c r="AB407" i="8" s="1"/>
  <c r="AA408" i="8"/>
  <c r="Z408" i="8"/>
  <c r="T408" i="8"/>
  <c r="T407" i="8"/>
  <c r="N408" i="8"/>
  <c r="K408" i="8"/>
  <c r="I408" i="8"/>
  <c r="H408" i="8"/>
  <c r="H407" i="8" s="1"/>
  <c r="F408" i="8"/>
  <c r="E408" i="8"/>
  <c r="E407" i="8" s="1"/>
  <c r="D408" i="8"/>
  <c r="S407" i="8"/>
  <c r="Q407" i="8"/>
  <c r="O407" i="8"/>
  <c r="O406" i="8" s="1"/>
  <c r="M407" i="8"/>
  <c r="Z405" i="8"/>
  <c r="J405" i="8"/>
  <c r="G405" i="8"/>
  <c r="Z404" i="8"/>
  <c r="J404" i="8"/>
  <c r="G404" i="8"/>
  <c r="D404" i="8"/>
  <c r="Z403" i="8"/>
  <c r="J403" i="8"/>
  <c r="Z402" i="8"/>
  <c r="K402" i="8"/>
  <c r="J402" i="8" s="1"/>
  <c r="G402" i="8"/>
  <c r="Z401" i="8"/>
  <c r="K401" i="8"/>
  <c r="J401" i="8" s="1"/>
  <c r="G401" i="8"/>
  <c r="Z400" i="8"/>
  <c r="K400" i="8"/>
  <c r="J400" i="8" s="1"/>
  <c r="G400" i="8"/>
  <c r="AB399" i="8"/>
  <c r="AA399" i="8"/>
  <c r="T399" i="8"/>
  <c r="S399" i="8"/>
  <c r="S360" i="8" s="1"/>
  <c r="R399" i="8"/>
  <c r="R360" i="8" s="1"/>
  <c r="O399" i="8"/>
  <c r="N399" i="8"/>
  <c r="N360" i="8" s="1"/>
  <c r="M399" i="8"/>
  <c r="L399" i="8"/>
  <c r="L360" i="8" s="1"/>
  <c r="J362" i="8"/>
  <c r="J364" i="8"/>
  <c r="J365" i="8"/>
  <c r="J366" i="8"/>
  <c r="J369" i="8"/>
  <c r="J370" i="8"/>
  <c r="J371" i="8"/>
  <c r="J373" i="8"/>
  <c r="J374" i="8"/>
  <c r="J376" i="8"/>
  <c r="J378" i="8"/>
  <c r="J379" i="8"/>
  <c r="J380" i="8"/>
  <c r="J381" i="8"/>
  <c r="J383" i="8"/>
  <c r="J385" i="8"/>
  <c r="J386" i="8"/>
  <c r="J387" i="8"/>
  <c r="J389" i="8"/>
  <c r="J390" i="8"/>
  <c r="J391" i="8"/>
  <c r="J392" i="8"/>
  <c r="J393" i="8"/>
  <c r="J396" i="8"/>
  <c r="J394" i="8" s="1"/>
  <c r="J397" i="8"/>
  <c r="J398" i="8"/>
  <c r="I399" i="8"/>
  <c r="H399" i="8"/>
  <c r="G399" i="8" s="1"/>
  <c r="F399" i="8"/>
  <c r="D399" i="8"/>
  <c r="Z398" i="8"/>
  <c r="G398" i="8"/>
  <c r="Z397" i="8"/>
  <c r="G397" i="8"/>
  <c r="Z396" i="8"/>
  <c r="G396" i="8"/>
  <c r="Z395" i="8"/>
  <c r="Z394" i="8"/>
  <c r="T394" i="8"/>
  <c r="K394" i="8"/>
  <c r="I394" i="8"/>
  <c r="H394" i="8"/>
  <c r="F394" i="8"/>
  <c r="E394" i="8"/>
  <c r="Z393" i="8"/>
  <c r="G393" i="8"/>
  <c r="Z392" i="8"/>
  <c r="G392" i="8"/>
  <c r="Z391" i="8"/>
  <c r="G391" i="8"/>
  <c r="Z390" i="8"/>
  <c r="G390" i="8"/>
  <c r="Z389" i="8"/>
  <c r="G389" i="8"/>
  <c r="Z388" i="8"/>
  <c r="T388" i="8"/>
  <c r="K388" i="8"/>
  <c r="I388" i="8"/>
  <c r="H388" i="8"/>
  <c r="F388" i="8"/>
  <c r="E388" i="8"/>
  <c r="Z387" i="8"/>
  <c r="G387" i="8"/>
  <c r="Z386" i="8"/>
  <c r="G386" i="8"/>
  <c r="Z385" i="8"/>
  <c r="G385" i="8"/>
  <c r="Z384" i="8"/>
  <c r="T384" i="8"/>
  <c r="K384" i="8"/>
  <c r="I384" i="8"/>
  <c r="H384" i="8"/>
  <c r="F384" i="8"/>
  <c r="E384" i="8"/>
  <c r="Z383" i="8"/>
  <c r="G383" i="8"/>
  <c r="Z382" i="8"/>
  <c r="G382" i="8"/>
  <c r="Z381" i="8"/>
  <c r="G381" i="8"/>
  <c r="Z380" i="8"/>
  <c r="G380" i="8"/>
  <c r="Z379" i="8"/>
  <c r="G379" i="8"/>
  <c r="Z378" i="8"/>
  <c r="G378" i="8"/>
  <c r="Z377" i="8"/>
  <c r="G377" i="8"/>
  <c r="Z376" i="8"/>
  <c r="G376" i="8"/>
  <c r="Z375" i="8"/>
  <c r="T375" i="8"/>
  <c r="I375" i="8"/>
  <c r="H375" i="8"/>
  <c r="F375" i="8"/>
  <c r="E375" i="8"/>
  <c r="Z374" i="8"/>
  <c r="G374" i="8"/>
  <c r="Z373" i="8"/>
  <c r="G373" i="8"/>
  <c r="Z372" i="8"/>
  <c r="K372" i="8"/>
  <c r="I372" i="8"/>
  <c r="H372" i="8"/>
  <c r="F372" i="8"/>
  <c r="E372" i="8"/>
  <c r="Z371" i="8"/>
  <c r="G371" i="8"/>
  <c r="Z370" i="8"/>
  <c r="G370" i="8"/>
  <c r="Z369" i="8"/>
  <c r="G369" i="8"/>
  <c r="AB368" i="8"/>
  <c r="AA368" i="8"/>
  <c r="T368" i="8"/>
  <c r="K368" i="8"/>
  <c r="I368" i="8"/>
  <c r="F368" i="8"/>
  <c r="E368" i="8"/>
  <c r="Z367" i="8"/>
  <c r="Z366" i="8"/>
  <c r="G366" i="8"/>
  <c r="E366" i="8"/>
  <c r="Z365" i="8"/>
  <c r="G365" i="8"/>
  <c r="Z364" i="8"/>
  <c r="G364" i="8"/>
  <c r="Z363" i="8"/>
  <c r="J363" i="8"/>
  <c r="Z362" i="8"/>
  <c r="G362" i="8"/>
  <c r="AB361" i="8"/>
  <c r="AA361" i="8"/>
  <c r="T361" i="8"/>
  <c r="T360" i="8" s="1"/>
  <c r="T359" i="8" s="1"/>
  <c r="K361" i="8"/>
  <c r="I361" i="8"/>
  <c r="H361" i="8"/>
  <c r="F361" i="8"/>
  <c r="E361" i="8"/>
  <c r="D361" i="8"/>
  <c r="D360" i="8" s="1"/>
  <c r="D359" i="8" s="1"/>
  <c r="Q360" i="8"/>
  <c r="P360" i="8"/>
  <c r="O360" i="8"/>
  <c r="M360" i="8"/>
  <c r="Z358" i="8"/>
  <c r="J358" i="8"/>
  <c r="G358" i="8"/>
  <c r="Z357" i="8"/>
  <c r="J357" i="8"/>
  <c r="G357" i="8"/>
  <c r="Z356" i="8"/>
  <c r="K356" i="8"/>
  <c r="J356" i="8" s="1"/>
  <c r="G356" i="8"/>
  <c r="Z355" i="8"/>
  <c r="K355" i="8"/>
  <c r="G355" i="8"/>
  <c r="AB354" i="8"/>
  <c r="AA354" i="8"/>
  <c r="T354" i="8"/>
  <c r="R354" i="8"/>
  <c r="O354" i="8"/>
  <c r="N354" i="8"/>
  <c r="M354" i="8"/>
  <c r="L354" i="8"/>
  <c r="I354" i="8"/>
  <c r="H354" i="8"/>
  <c r="F354" i="8"/>
  <c r="E354" i="8"/>
  <c r="D354" i="8"/>
  <c r="Z353" i="8"/>
  <c r="J353" i="8"/>
  <c r="G353" i="8"/>
  <c r="E353" i="8"/>
  <c r="Z352" i="8"/>
  <c r="J352" i="8"/>
  <c r="G352" i="8"/>
  <c r="Z351" i="8"/>
  <c r="J351" i="8"/>
  <c r="J350" i="8" s="1"/>
  <c r="G351" i="8"/>
  <c r="AB350" i="8"/>
  <c r="AA350" i="8"/>
  <c r="T350" i="8"/>
  <c r="K350" i="8"/>
  <c r="I350" i="8"/>
  <c r="H350" i="8"/>
  <c r="F350" i="8"/>
  <c r="E350" i="8"/>
  <c r="D350" i="8"/>
  <c r="Z349" i="8"/>
  <c r="Z348" i="8"/>
  <c r="G348" i="8"/>
  <c r="Z347" i="8"/>
  <c r="J347" i="8"/>
  <c r="G347" i="8"/>
  <c r="Z346" i="8"/>
  <c r="J346" i="8"/>
  <c r="G346" i="8"/>
  <c r="Z345" i="8"/>
  <c r="J345" i="8"/>
  <c r="G345" i="8"/>
  <c r="Z344" i="8"/>
  <c r="T344" i="8"/>
  <c r="K344" i="8"/>
  <c r="I344" i="8"/>
  <c r="H344" i="8"/>
  <c r="F344" i="8"/>
  <c r="E344" i="8"/>
  <c r="D344" i="8"/>
  <c r="Z343" i="8"/>
  <c r="J343" i="8"/>
  <c r="G343" i="8"/>
  <c r="Z342" i="8"/>
  <c r="J342" i="8"/>
  <c r="G342" i="8"/>
  <c r="Z341" i="8"/>
  <c r="J341" i="8"/>
  <c r="G341" i="8"/>
  <c r="Z340" i="8"/>
  <c r="J340" i="8"/>
  <c r="G340" i="8"/>
  <c r="Z339" i="8"/>
  <c r="J339" i="8"/>
  <c r="J338" i="8" s="1"/>
  <c r="G339" i="8"/>
  <c r="Z338" i="8"/>
  <c r="I338" i="8"/>
  <c r="H338" i="8"/>
  <c r="F338" i="8"/>
  <c r="E338" i="8"/>
  <c r="D338" i="8"/>
  <c r="Z337" i="8"/>
  <c r="J337" i="8"/>
  <c r="G337" i="8"/>
  <c r="Z336" i="8"/>
  <c r="K336" i="8"/>
  <c r="J336" i="8" s="1"/>
  <c r="G336" i="8"/>
  <c r="Z335" i="8"/>
  <c r="K335" i="8"/>
  <c r="J335" i="8" s="1"/>
  <c r="G335" i="8"/>
  <c r="Z334" i="8"/>
  <c r="K334" i="8"/>
  <c r="J334" i="8" s="1"/>
  <c r="G334" i="8"/>
  <c r="Z333" i="8"/>
  <c r="K333" i="8"/>
  <c r="J333" i="8" s="1"/>
  <c r="G333" i="8"/>
  <c r="Z332" i="8"/>
  <c r="K332" i="8"/>
  <c r="J332" i="8" s="1"/>
  <c r="G332" i="8"/>
  <c r="Z331" i="8"/>
  <c r="K331" i="8"/>
  <c r="J331" i="8" s="1"/>
  <c r="G331" i="8"/>
  <c r="Z330" i="8"/>
  <c r="K330" i="8"/>
  <c r="J330" i="8" s="1"/>
  <c r="G330" i="8"/>
  <c r="Z329" i="8"/>
  <c r="K329" i="8"/>
  <c r="J329" i="8" s="1"/>
  <c r="G329" i="8"/>
  <c r="Z328" i="8"/>
  <c r="K328" i="8"/>
  <c r="J328" i="8" s="1"/>
  <c r="G328" i="8"/>
  <c r="Z327" i="8"/>
  <c r="K327" i="8"/>
  <c r="J327" i="8" s="1"/>
  <c r="G327" i="8"/>
  <c r="Z326" i="8"/>
  <c r="K326" i="8"/>
  <c r="J326" i="8" s="1"/>
  <c r="G326" i="8"/>
  <c r="AB325" i="8"/>
  <c r="AB324" i="8" s="1"/>
  <c r="AA325" i="8"/>
  <c r="T325" i="8"/>
  <c r="T324" i="8" s="1"/>
  <c r="S325" i="8"/>
  <c r="S324" i="8" s="1"/>
  <c r="R325" i="8"/>
  <c r="R324" i="8" s="1"/>
  <c r="O325" i="8"/>
  <c r="O324" i="8" s="1"/>
  <c r="N325" i="8"/>
  <c r="M325" i="8"/>
  <c r="M324" i="8" s="1"/>
  <c r="L325" i="8"/>
  <c r="I325" i="8"/>
  <c r="I324" i="8" s="1"/>
  <c r="H325" i="8"/>
  <c r="F325" i="8"/>
  <c r="F324" i="8" s="1"/>
  <c r="E325" i="8"/>
  <c r="D325" i="8"/>
  <c r="D324" i="8" s="1"/>
  <c r="Z323" i="8"/>
  <c r="K323" i="8"/>
  <c r="J323" i="8" s="1"/>
  <c r="G323" i="8"/>
  <c r="Z322" i="8"/>
  <c r="J322" i="8"/>
  <c r="G322" i="8"/>
  <c r="Z321" i="8"/>
  <c r="J321" i="8"/>
  <c r="G321" i="8"/>
  <c r="Z320" i="8"/>
  <c r="J320" i="8"/>
  <c r="G320" i="8"/>
  <c r="Z319" i="8"/>
  <c r="J319" i="8"/>
  <c r="G319" i="8"/>
  <c r="Z318" i="8"/>
  <c r="J318" i="8"/>
  <c r="G318" i="8"/>
  <c r="Z317" i="8"/>
  <c r="J317" i="8"/>
  <c r="G317" i="8"/>
  <c r="Z316" i="8"/>
  <c r="J316" i="8"/>
  <c r="G316" i="8"/>
  <c r="Z315" i="8"/>
  <c r="J315" i="8"/>
  <c r="G315" i="8"/>
  <c r="Z314" i="8"/>
  <c r="J314" i="8"/>
  <c r="G314" i="8"/>
  <c r="Z313" i="8"/>
  <c r="K313" i="8"/>
  <c r="H313" i="8"/>
  <c r="G313" i="8" s="1"/>
  <c r="F313" i="8"/>
  <c r="E313" i="8"/>
  <c r="Z312" i="8"/>
  <c r="Z311" i="8"/>
  <c r="T311" i="8"/>
  <c r="J311" i="8" s="1"/>
  <c r="G311" i="8"/>
  <c r="Z310" i="8"/>
  <c r="J310" i="8"/>
  <c r="G310" i="8"/>
  <c r="Z309" i="8"/>
  <c r="J309" i="8"/>
  <c r="G309" i="8"/>
  <c r="Z308" i="8"/>
  <c r="J308" i="8"/>
  <c r="G308" i="8"/>
  <c r="Z307" i="8"/>
  <c r="J307" i="8"/>
  <c r="G307" i="8"/>
  <c r="Z306" i="8"/>
  <c r="J306" i="8"/>
  <c r="G306" i="8"/>
  <c r="Z305" i="8"/>
  <c r="J305" i="8"/>
  <c r="G305" i="8"/>
  <c r="Z304" i="8"/>
  <c r="J304" i="8"/>
  <c r="G304" i="8"/>
  <c r="Z303" i="8"/>
  <c r="J303" i="8"/>
  <c r="G303" i="8"/>
  <c r="Z302" i="8"/>
  <c r="J302" i="8"/>
  <c r="G302" i="8"/>
  <c r="Z301" i="8"/>
  <c r="J301" i="8"/>
  <c r="G301" i="8"/>
  <c r="Z300" i="8"/>
  <c r="J300" i="8"/>
  <c r="G300" i="8"/>
  <c r="Z299" i="8"/>
  <c r="J299" i="8"/>
  <c r="G299" i="8"/>
  <c r="Z298" i="8"/>
  <c r="J298" i="8"/>
  <c r="G298" i="8"/>
  <c r="Z297" i="8"/>
  <c r="J297" i="8"/>
  <c r="G297" i="8"/>
  <c r="Z296" i="8"/>
  <c r="J296" i="8"/>
  <c r="G296" i="8"/>
  <c r="Z295" i="8"/>
  <c r="J295" i="8"/>
  <c r="G295" i="8"/>
  <c r="Z294" i="8"/>
  <c r="J294" i="8"/>
  <c r="G294" i="8"/>
  <c r="Z293" i="8"/>
  <c r="J293" i="8"/>
  <c r="G293" i="8"/>
  <c r="Z292" i="8"/>
  <c r="J292" i="8"/>
  <c r="G292" i="8"/>
  <c r="Z291" i="8"/>
  <c r="J291" i="8"/>
  <c r="G291" i="8"/>
  <c r="Z290" i="8"/>
  <c r="J290" i="8"/>
  <c r="G290" i="8"/>
  <c r="Z289" i="8"/>
  <c r="T289" i="8"/>
  <c r="J289" i="8" s="1"/>
  <c r="I289" i="8"/>
  <c r="G289" i="8" s="1"/>
  <c r="F289" i="8"/>
  <c r="F285" i="8" s="1"/>
  <c r="E289" i="8"/>
  <c r="D289" i="8"/>
  <c r="D285" i="8" s="1"/>
  <c r="Z288" i="8"/>
  <c r="J288" i="8"/>
  <c r="G288" i="8"/>
  <c r="Z287" i="8"/>
  <c r="J287" i="8"/>
  <c r="G287" i="8"/>
  <c r="Z286" i="8"/>
  <c r="J286" i="8"/>
  <c r="G286" i="8"/>
  <c r="AB285" i="8"/>
  <c r="AA285" i="8"/>
  <c r="S285" i="8"/>
  <c r="R285" i="8"/>
  <c r="Q285" i="8"/>
  <c r="P285" i="8"/>
  <c r="O285" i="8"/>
  <c r="N285" i="8"/>
  <c r="M285" i="8"/>
  <c r="L285" i="8"/>
  <c r="K285" i="8"/>
  <c r="E285" i="8"/>
  <c r="Z283" i="8"/>
  <c r="T283" i="8"/>
  <c r="G283" i="8"/>
  <c r="Z282" i="8"/>
  <c r="T282" i="8"/>
  <c r="J282" i="8" s="1"/>
  <c r="G282" i="8"/>
  <c r="Z281" i="8"/>
  <c r="T281" i="8"/>
  <c r="J281" i="8" s="1"/>
  <c r="G281" i="8"/>
  <c r="Z280" i="8"/>
  <c r="T280" i="8"/>
  <c r="J280" i="8" s="1"/>
  <c r="G280" i="8"/>
  <c r="AB279" i="8"/>
  <c r="AA279" i="8"/>
  <c r="T279" i="8"/>
  <c r="R279" i="8"/>
  <c r="O279" i="8"/>
  <c r="N279" i="8"/>
  <c r="M279" i="8"/>
  <c r="L279" i="8"/>
  <c r="K279" i="8"/>
  <c r="J279" i="8" s="1"/>
  <c r="I279" i="8"/>
  <c r="H279" i="8"/>
  <c r="F279" i="8"/>
  <c r="E279" i="8"/>
  <c r="D279" i="8"/>
  <c r="Z278" i="8"/>
  <c r="T278" i="8"/>
  <c r="J278" i="8" s="1"/>
  <c r="G278" i="8"/>
  <c r="Z277" i="8"/>
  <c r="T277" i="8"/>
  <c r="J277" i="8" s="1"/>
  <c r="G277" i="8"/>
  <c r="Z276" i="8"/>
  <c r="T276" i="8"/>
  <c r="K276" i="8"/>
  <c r="G276" i="8"/>
  <c r="AB275" i="8"/>
  <c r="AA275" i="8"/>
  <c r="T275" i="8"/>
  <c r="R275" i="8"/>
  <c r="O275" i="8"/>
  <c r="N275" i="8"/>
  <c r="M275" i="8"/>
  <c r="L275" i="8"/>
  <c r="K275" i="8"/>
  <c r="J275" i="8" s="1"/>
  <c r="I275" i="8"/>
  <c r="H275" i="8"/>
  <c r="F275" i="8"/>
  <c r="E275" i="8"/>
  <c r="D275" i="8"/>
  <c r="Z274" i="8"/>
  <c r="T274" i="8"/>
  <c r="K274" i="8"/>
  <c r="G274" i="8"/>
  <c r="Z273" i="8"/>
  <c r="T273" i="8"/>
  <c r="K273" i="8"/>
  <c r="G273" i="8"/>
  <c r="Z272" i="8"/>
  <c r="T272" i="8"/>
  <c r="J272" i="8" s="1"/>
  <c r="G272" i="8"/>
  <c r="Z271" i="8"/>
  <c r="T271" i="8"/>
  <c r="K271" i="8"/>
  <c r="G271" i="8"/>
  <c r="Z270" i="8"/>
  <c r="T270" i="8"/>
  <c r="K270" i="8"/>
  <c r="G270" i="8"/>
  <c r="Z269" i="8"/>
  <c r="T269" i="8"/>
  <c r="K269" i="8"/>
  <c r="G269" i="8"/>
  <c r="Z268" i="8"/>
  <c r="T268" i="8"/>
  <c r="K268" i="8"/>
  <c r="G268" i="8"/>
  <c r="Z267" i="8"/>
  <c r="T267" i="8"/>
  <c r="K267" i="8"/>
  <c r="G267" i="8"/>
  <c r="AB266" i="8"/>
  <c r="AA266" i="8"/>
  <c r="W266" i="8"/>
  <c r="T266" i="8" s="1"/>
  <c r="R266" i="8"/>
  <c r="O266" i="8"/>
  <c r="N266" i="8"/>
  <c r="M266" i="8"/>
  <c r="L266" i="8"/>
  <c r="I266" i="8"/>
  <c r="H266" i="8"/>
  <c r="F266" i="8"/>
  <c r="E266" i="8"/>
  <c r="D266" i="8"/>
  <c r="Z265" i="8"/>
  <c r="Z264" i="8"/>
  <c r="T264" i="8"/>
  <c r="J264" i="8" s="1"/>
  <c r="G264" i="8"/>
  <c r="Z263" i="8"/>
  <c r="J263" i="8"/>
  <c r="G263" i="8"/>
  <c r="Z262" i="8"/>
  <c r="T262" i="8"/>
  <c r="J262" i="8" s="1"/>
  <c r="J261" i="8" s="1"/>
  <c r="G262" i="8"/>
  <c r="Z261" i="8"/>
  <c r="T261" i="8"/>
  <c r="K261" i="8"/>
  <c r="I261" i="8"/>
  <c r="H261" i="8"/>
  <c r="G261" i="8"/>
  <c r="F261" i="8"/>
  <c r="E261" i="8"/>
  <c r="Z260" i="8"/>
  <c r="T260" i="8"/>
  <c r="J260" i="8" s="1"/>
  <c r="G260" i="8"/>
  <c r="Z259" i="8"/>
  <c r="T259" i="8"/>
  <c r="J259" i="8" s="1"/>
  <c r="G259" i="8"/>
  <c r="Z258" i="8"/>
  <c r="T258" i="8"/>
  <c r="J258" i="8" s="1"/>
  <c r="G258" i="8"/>
  <c r="Z257" i="8"/>
  <c r="T257" i="8"/>
  <c r="J257" i="8" s="1"/>
  <c r="G257" i="8"/>
  <c r="Z256" i="8"/>
  <c r="T256" i="8"/>
  <c r="J256" i="8" s="1"/>
  <c r="G256" i="8"/>
  <c r="Z255" i="8"/>
  <c r="T255" i="8"/>
  <c r="J255" i="8" s="1"/>
  <c r="G255" i="8"/>
  <c r="Z254" i="8"/>
  <c r="T254" i="8"/>
  <c r="J254" i="8" s="1"/>
  <c r="G254" i="8"/>
  <c r="Z253" i="8"/>
  <c r="T253" i="8"/>
  <c r="J253" i="8" s="1"/>
  <c r="G253" i="8"/>
  <c r="Z252" i="8"/>
  <c r="T252" i="8"/>
  <c r="K252" i="8"/>
  <c r="I252" i="8"/>
  <c r="H252" i="8"/>
  <c r="F252" i="8"/>
  <c r="E252" i="8"/>
  <c r="Z251" i="8"/>
  <c r="Z250" i="8"/>
  <c r="T250" i="8"/>
  <c r="J250" i="8" s="1"/>
  <c r="G250" i="8"/>
  <c r="Z249" i="8"/>
  <c r="T249" i="8"/>
  <c r="J249" i="8" s="1"/>
  <c r="G249" i="8"/>
  <c r="Z248" i="8"/>
  <c r="T248" i="8"/>
  <c r="J248" i="8" s="1"/>
  <c r="G248" i="8"/>
  <c r="Z247" i="8"/>
  <c r="T247" i="8"/>
  <c r="J247" i="8" s="1"/>
  <c r="G247" i="8"/>
  <c r="Z246" i="8"/>
  <c r="T246" i="8"/>
  <c r="J246" i="8" s="1"/>
  <c r="G246" i="8"/>
  <c r="Z245" i="8"/>
  <c r="T245" i="8"/>
  <c r="J245" i="8" s="1"/>
  <c r="G245" i="8"/>
  <c r="Z244" i="8"/>
  <c r="T244" i="8"/>
  <c r="J244" i="8" s="1"/>
  <c r="G244" i="8"/>
  <c r="Z243" i="8"/>
  <c r="T243" i="8"/>
  <c r="G243" i="8"/>
  <c r="Z242" i="8"/>
  <c r="K242" i="8"/>
  <c r="I242" i="8"/>
  <c r="H242" i="8"/>
  <c r="F242" i="8"/>
  <c r="E242" i="8"/>
  <c r="D242" i="8"/>
  <c r="Z241" i="8"/>
  <c r="T241" i="8"/>
  <c r="J241" i="8" s="1"/>
  <c r="G241" i="8"/>
  <c r="Z240" i="8"/>
  <c r="T240" i="8"/>
  <c r="J240" i="8" s="1"/>
  <c r="G240" i="8"/>
  <c r="Z239" i="8"/>
  <c r="T239" i="8"/>
  <c r="J239" i="8" s="1"/>
  <c r="G239" i="8"/>
  <c r="AA238" i="8"/>
  <c r="Z238" i="8" s="1"/>
  <c r="T238" i="8"/>
  <c r="K238" i="8"/>
  <c r="E238" i="8"/>
  <c r="Z237" i="8"/>
  <c r="T237" i="8"/>
  <c r="J237" i="8" s="1"/>
  <c r="G237" i="8"/>
  <c r="Z236" i="8"/>
  <c r="T236" i="8"/>
  <c r="J236" i="8" s="1"/>
  <c r="G236" i="8"/>
  <c r="Z235" i="8"/>
  <c r="T235" i="8"/>
  <c r="J235" i="8" s="1"/>
  <c r="G235" i="8"/>
  <c r="AB234" i="8"/>
  <c r="AA234" i="8"/>
  <c r="T234" i="8"/>
  <c r="K234" i="8"/>
  <c r="I234" i="8"/>
  <c r="H234" i="8"/>
  <c r="F234" i="8"/>
  <c r="E234" i="8"/>
  <c r="D234" i="8"/>
  <c r="Z233" i="8"/>
  <c r="J233" i="8"/>
  <c r="G233" i="8"/>
  <c r="Z232" i="8"/>
  <c r="T232" i="8"/>
  <c r="J232" i="8" s="1"/>
  <c r="G232" i="8"/>
  <c r="Z231" i="8"/>
  <c r="T231" i="8"/>
  <c r="G231" i="8"/>
  <c r="Z230" i="8"/>
  <c r="T230" i="8"/>
  <c r="J230" i="8" s="1"/>
  <c r="G230" i="8"/>
  <c r="Z229" i="8"/>
  <c r="T229" i="8"/>
  <c r="G229" i="8"/>
  <c r="AB228" i="8"/>
  <c r="Z228" i="8" s="1"/>
  <c r="X228" i="8"/>
  <c r="W228" i="8"/>
  <c r="V228" i="8"/>
  <c r="U228" i="8"/>
  <c r="U217" i="8" s="1"/>
  <c r="K228" i="8"/>
  <c r="I228" i="8"/>
  <c r="H228" i="8"/>
  <c r="G219" i="8"/>
  <c r="G220" i="8"/>
  <c r="G221" i="8"/>
  <c r="G222" i="8"/>
  <c r="G223" i="8"/>
  <c r="G224" i="8"/>
  <c r="G225" i="8"/>
  <c r="G226" i="8"/>
  <c r="G227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9" i="8"/>
  <c r="G190" i="8"/>
  <c r="G191" i="8"/>
  <c r="G192" i="8"/>
  <c r="G193" i="8"/>
  <c r="G194" i="8"/>
  <c r="G195" i="8"/>
  <c r="G196" i="8"/>
  <c r="G197" i="8"/>
  <c r="G199" i="8"/>
  <c r="G200" i="8"/>
  <c r="G201" i="8"/>
  <c r="F228" i="8"/>
  <c r="E228" i="8"/>
  <c r="D228" i="8"/>
  <c r="Z227" i="8"/>
  <c r="T227" i="8"/>
  <c r="J227" i="8" s="1"/>
  <c r="Z226" i="8"/>
  <c r="T226" i="8"/>
  <c r="J226" i="8" s="1"/>
  <c r="Z225" i="8"/>
  <c r="T225" i="8"/>
  <c r="J225" i="8" s="1"/>
  <c r="Z224" i="8"/>
  <c r="T224" i="8"/>
  <c r="J224" i="8" s="1"/>
  <c r="Z223" i="8"/>
  <c r="T223" i="8"/>
  <c r="J223" i="8" s="1"/>
  <c r="Z222" i="8"/>
  <c r="T222" i="8"/>
  <c r="J222" i="8" s="1"/>
  <c r="Z221" i="8"/>
  <c r="T221" i="8"/>
  <c r="J221" i="8" s="1"/>
  <c r="Z220" i="8"/>
  <c r="T220" i="8"/>
  <c r="J220" i="8" s="1"/>
  <c r="Z219" i="8"/>
  <c r="T219" i="8"/>
  <c r="J219" i="8" s="1"/>
  <c r="AB218" i="8"/>
  <c r="AA218" i="8"/>
  <c r="Y218" i="8"/>
  <c r="X218" i="8"/>
  <c r="X217" i="8" s="1"/>
  <c r="W218" i="8"/>
  <c r="V218" i="8"/>
  <c r="V217" i="8" s="1"/>
  <c r="U218" i="8"/>
  <c r="S218" i="8"/>
  <c r="S217" i="8" s="1"/>
  <c r="R218" i="8"/>
  <c r="Q218" i="8"/>
  <c r="Q217" i="8" s="1"/>
  <c r="P218" i="8"/>
  <c r="P217" i="8" s="1"/>
  <c r="O218" i="8"/>
  <c r="O217" i="8" s="1"/>
  <c r="N218" i="8"/>
  <c r="M218" i="8"/>
  <c r="M217" i="8" s="1"/>
  <c r="L218" i="8"/>
  <c r="K218" i="8"/>
  <c r="I218" i="8"/>
  <c r="H218" i="8"/>
  <c r="H217" i="8" s="1"/>
  <c r="F218" i="8"/>
  <c r="E218" i="8"/>
  <c r="E217" i="8" s="1"/>
  <c r="D218" i="8"/>
  <c r="Y217" i="8"/>
  <c r="Z215" i="8"/>
  <c r="T215" i="8"/>
  <c r="J215" i="8"/>
  <c r="Z214" i="8"/>
  <c r="T214" i="8"/>
  <c r="K214" i="8"/>
  <c r="Z213" i="8"/>
  <c r="T213" i="8"/>
  <c r="K213" i="8"/>
  <c r="J213" i="8" s="1"/>
  <c r="Z212" i="8"/>
  <c r="T212" i="8"/>
  <c r="K212" i="8"/>
  <c r="Z211" i="8"/>
  <c r="T211" i="8"/>
  <c r="K211" i="8"/>
  <c r="J211" i="8" s="1"/>
  <c r="Z210" i="8"/>
  <c r="T210" i="8"/>
  <c r="K210" i="8"/>
  <c r="Z209" i="8"/>
  <c r="T209" i="8"/>
  <c r="K209" i="8"/>
  <c r="J209" i="8" s="1"/>
  <c r="Z208" i="8"/>
  <c r="T208" i="8"/>
  <c r="K208" i="8"/>
  <c r="Z207" i="8"/>
  <c r="T207" i="8"/>
  <c r="K207" i="8"/>
  <c r="J207" i="8" s="1"/>
  <c r="Z206" i="8"/>
  <c r="T206" i="8"/>
  <c r="K206" i="8"/>
  <c r="Z205" i="8"/>
  <c r="T205" i="8"/>
  <c r="K205" i="8"/>
  <c r="J205" i="8" s="1"/>
  <c r="Z204" i="8"/>
  <c r="T204" i="8"/>
  <c r="K204" i="8"/>
  <c r="Z203" i="8"/>
  <c r="T203" i="8"/>
  <c r="K203" i="8"/>
  <c r="AB202" i="8"/>
  <c r="AA202" i="8"/>
  <c r="W202" i="8"/>
  <c r="W171" i="8" s="1"/>
  <c r="V202" i="8"/>
  <c r="R202" i="8"/>
  <c r="O202" i="8"/>
  <c r="N202" i="8"/>
  <c r="M202" i="8"/>
  <c r="L202" i="8"/>
  <c r="I202" i="8"/>
  <c r="H202" i="8"/>
  <c r="G202" i="8"/>
  <c r="F202" i="8"/>
  <c r="E202" i="8"/>
  <c r="D202" i="8"/>
  <c r="Z201" i="8"/>
  <c r="J201" i="8"/>
  <c r="Z200" i="8"/>
  <c r="J200" i="8"/>
  <c r="Z199" i="8"/>
  <c r="T199" i="8"/>
  <c r="J199" i="8" s="1"/>
  <c r="Z198" i="8"/>
  <c r="Z197" i="8"/>
  <c r="T197" i="8"/>
  <c r="J197" i="8" s="1"/>
  <c r="Z196" i="8"/>
  <c r="T196" i="8"/>
  <c r="J196" i="8" s="1"/>
  <c r="Z195" i="8"/>
  <c r="T195" i="8"/>
  <c r="J195" i="8" s="1"/>
  <c r="Z194" i="8"/>
  <c r="T194" i="8"/>
  <c r="J194" i="8" s="1"/>
  <c r="Z193" i="8"/>
  <c r="T193" i="8"/>
  <c r="J193" i="8" s="1"/>
  <c r="Z192" i="8"/>
  <c r="T192" i="8"/>
  <c r="J192" i="8" s="1"/>
  <c r="Z191" i="8"/>
  <c r="T191" i="8"/>
  <c r="J191" i="8" s="1"/>
  <c r="Z190" i="8"/>
  <c r="T190" i="8"/>
  <c r="J190" i="8" s="1"/>
  <c r="Z189" i="8"/>
  <c r="T189" i="8"/>
  <c r="J189" i="8" s="1"/>
  <c r="Z188" i="8"/>
  <c r="K188" i="8"/>
  <c r="I188" i="8"/>
  <c r="H188" i="8"/>
  <c r="F188" i="8"/>
  <c r="E188" i="8"/>
  <c r="E171" i="8" s="1"/>
  <c r="D188" i="8"/>
  <c r="Z187" i="8"/>
  <c r="T187" i="8"/>
  <c r="J187" i="8" s="1"/>
  <c r="Z186" i="8"/>
  <c r="T186" i="8"/>
  <c r="J186" i="8" s="1"/>
  <c r="Z185" i="8"/>
  <c r="T185" i="8"/>
  <c r="J185" i="8" s="1"/>
  <c r="Z184" i="8"/>
  <c r="T184" i="8"/>
  <c r="J184" i="8" s="1"/>
  <c r="Z183" i="8"/>
  <c r="T183" i="8"/>
  <c r="J183" i="8" s="1"/>
  <c r="T173" i="8"/>
  <c r="T174" i="8"/>
  <c r="J174" i="8" s="1"/>
  <c r="T175" i="8"/>
  <c r="J175" i="8" s="1"/>
  <c r="T176" i="8"/>
  <c r="J176" i="8" s="1"/>
  <c r="T177" i="8"/>
  <c r="J177" i="8" s="1"/>
  <c r="T178" i="8"/>
  <c r="J178" i="8" s="1"/>
  <c r="T179" i="8"/>
  <c r="J179" i="8" s="1"/>
  <c r="T180" i="8"/>
  <c r="J180" i="8" s="1"/>
  <c r="T181" i="8"/>
  <c r="J181" i="8" s="1"/>
  <c r="T182" i="8"/>
  <c r="J182" i="8" s="1"/>
  <c r="Z182" i="8"/>
  <c r="Z181" i="8"/>
  <c r="Z180" i="8"/>
  <c r="Z179" i="8"/>
  <c r="Z178" i="8"/>
  <c r="Z177" i="8"/>
  <c r="Z176" i="8"/>
  <c r="Z175" i="8"/>
  <c r="Z174" i="8"/>
  <c r="Z173" i="8"/>
  <c r="AB172" i="8"/>
  <c r="AB171" i="8" s="1"/>
  <c r="AA172" i="8"/>
  <c r="Y172" i="8"/>
  <c r="X172" i="8"/>
  <c r="W172" i="8"/>
  <c r="V172" i="8"/>
  <c r="U172" i="8"/>
  <c r="U171" i="8" s="1"/>
  <c r="S172" i="8"/>
  <c r="R172" i="8"/>
  <c r="R171" i="8" s="1"/>
  <c r="Q172" i="8"/>
  <c r="Q171" i="8" s="1"/>
  <c r="P172" i="8"/>
  <c r="P171" i="8" s="1"/>
  <c r="O172" i="8"/>
  <c r="N172" i="8"/>
  <c r="M172" i="8"/>
  <c r="L172" i="8"/>
  <c r="K172" i="8"/>
  <c r="I172" i="8"/>
  <c r="I171" i="8" s="1"/>
  <c r="H172" i="8"/>
  <c r="F172" i="8"/>
  <c r="F171" i="8" s="1"/>
  <c r="E172" i="8"/>
  <c r="D172" i="8"/>
  <c r="D171" i="8" s="1"/>
  <c r="Y171" i="8"/>
  <c r="X171" i="8"/>
  <c r="S171" i="8"/>
  <c r="H171" i="8"/>
  <c r="Z169" i="8"/>
  <c r="Z168" i="8"/>
  <c r="D168" i="8"/>
  <c r="D167" i="8" s="1"/>
  <c r="AB167" i="8"/>
  <c r="AA167" i="8"/>
  <c r="Z167" i="8" s="1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Z166" i="8"/>
  <c r="J166" i="8"/>
  <c r="G166" i="8"/>
  <c r="Z165" i="8"/>
  <c r="Z164" i="8"/>
  <c r="Z163" i="8"/>
  <c r="J163" i="8"/>
  <c r="G163" i="8"/>
  <c r="Z162" i="8"/>
  <c r="J162" i="8"/>
  <c r="G162" i="8"/>
  <c r="Z161" i="8"/>
  <c r="J161" i="8"/>
  <c r="G161" i="8"/>
  <c r="Z160" i="8"/>
  <c r="J160" i="8"/>
  <c r="G160" i="8"/>
  <c r="Z159" i="8"/>
  <c r="J159" i="8"/>
  <c r="G159" i="8"/>
  <c r="AB158" i="8"/>
  <c r="AA158" i="8"/>
  <c r="T158" i="8"/>
  <c r="K158" i="8"/>
  <c r="I158" i="8"/>
  <c r="H158" i="8"/>
  <c r="F158" i="8"/>
  <c r="E158" i="8"/>
  <c r="D158" i="8"/>
  <c r="Z157" i="8"/>
  <c r="J157" i="8"/>
  <c r="G157" i="8"/>
  <c r="Z156" i="8"/>
  <c r="J156" i="8"/>
  <c r="G156" i="8"/>
  <c r="Z155" i="8"/>
  <c r="J155" i="8"/>
  <c r="G155" i="8"/>
  <c r="Z154" i="8"/>
  <c r="J154" i="8"/>
  <c r="G154" i="8"/>
  <c r="Z153" i="8"/>
  <c r="J153" i="8"/>
  <c r="G153" i="8"/>
  <c r="Z152" i="8"/>
  <c r="J152" i="8"/>
  <c r="G152" i="8"/>
  <c r="Z151" i="8"/>
  <c r="J151" i="8"/>
  <c r="G151" i="8"/>
  <c r="Z150" i="8"/>
  <c r="Z149" i="8"/>
  <c r="J149" i="8"/>
  <c r="G149" i="8"/>
  <c r="Z148" i="8"/>
  <c r="J148" i="8"/>
  <c r="G148" i="8"/>
  <c r="Z147" i="8"/>
  <c r="J147" i="8"/>
  <c r="AB146" i="8"/>
  <c r="AA146" i="8"/>
  <c r="T146" i="8"/>
  <c r="S146" i="8"/>
  <c r="R146" i="8"/>
  <c r="Q146" i="8"/>
  <c r="P146" i="8"/>
  <c r="O146" i="8"/>
  <c r="N146" i="8"/>
  <c r="M146" i="8"/>
  <c r="L146" i="8"/>
  <c r="K146" i="8"/>
  <c r="I146" i="8"/>
  <c r="H146" i="8"/>
  <c r="F146" i="8"/>
  <c r="E146" i="8"/>
  <c r="D146" i="8"/>
  <c r="Z145" i="8"/>
  <c r="J145" i="8"/>
  <c r="J143" i="8" s="1"/>
  <c r="Z144" i="8"/>
  <c r="AB143" i="8"/>
  <c r="AA143" i="8"/>
  <c r="T143" i="8"/>
  <c r="S143" i="8"/>
  <c r="R143" i="8"/>
  <c r="Q143" i="8"/>
  <c r="P143" i="8"/>
  <c r="O143" i="8"/>
  <c r="N143" i="8"/>
  <c r="M143" i="8"/>
  <c r="L143" i="8"/>
  <c r="K143" i="8"/>
  <c r="I143" i="8"/>
  <c r="H143" i="8"/>
  <c r="G143" i="8"/>
  <c r="F143" i="8"/>
  <c r="E143" i="8"/>
  <c r="D143" i="8"/>
  <c r="Z142" i="8"/>
  <c r="J142" i="8"/>
  <c r="G142" i="8"/>
  <c r="Z141" i="8"/>
  <c r="Z140" i="8"/>
  <c r="J140" i="8"/>
  <c r="G140" i="8"/>
  <c r="Z139" i="8"/>
  <c r="K139" i="8"/>
  <c r="J139" i="8"/>
  <c r="I139" i="8"/>
  <c r="H139" i="8"/>
  <c r="G139" i="8"/>
  <c r="F139" i="8"/>
  <c r="E139" i="8"/>
  <c r="E126" i="8" s="1"/>
  <c r="D139" i="8"/>
  <c r="Z138" i="8"/>
  <c r="J138" i="8"/>
  <c r="G138" i="8"/>
  <c r="Z137" i="8"/>
  <c r="J137" i="8"/>
  <c r="G137" i="8"/>
  <c r="Z136" i="8"/>
  <c r="Z135" i="8"/>
  <c r="Z134" i="8"/>
  <c r="Z133" i="8"/>
  <c r="Z132" i="8"/>
  <c r="J132" i="8"/>
  <c r="G132" i="8"/>
  <c r="Z131" i="8"/>
  <c r="J131" i="8"/>
  <c r="G131" i="8"/>
  <c r="Z130" i="8"/>
  <c r="J130" i="8"/>
  <c r="G130" i="8"/>
  <c r="Z129" i="8"/>
  <c r="J129" i="8"/>
  <c r="J128" i="8" s="1"/>
  <c r="G129" i="8"/>
  <c r="AB128" i="8"/>
  <c r="AB126" i="8" s="1"/>
  <c r="AB125" i="8" s="1"/>
  <c r="AA128" i="8"/>
  <c r="T128" i="8"/>
  <c r="T126" i="8" s="1"/>
  <c r="S128" i="8"/>
  <c r="S126" i="8"/>
  <c r="S125" i="8" s="1"/>
  <c r="R128" i="8"/>
  <c r="R126" i="8" s="1"/>
  <c r="Q128" i="8"/>
  <c r="Q126" i="8" s="1"/>
  <c r="Q125" i="8" s="1"/>
  <c r="P128" i="8"/>
  <c r="P126" i="8" s="1"/>
  <c r="O128" i="8"/>
  <c r="O126" i="8" s="1"/>
  <c r="O125" i="8" s="1"/>
  <c r="N128" i="8"/>
  <c r="M128" i="8"/>
  <c r="M126" i="8" s="1"/>
  <c r="M125" i="8" s="1"/>
  <c r="L128" i="8"/>
  <c r="L126" i="8" s="1"/>
  <c r="K128" i="8"/>
  <c r="K126" i="8" s="1"/>
  <c r="K125" i="8" s="1"/>
  <c r="I128" i="8"/>
  <c r="H128" i="8"/>
  <c r="H126" i="8" s="1"/>
  <c r="H125" i="8" s="1"/>
  <c r="F128" i="8"/>
  <c r="F126" i="8" s="1"/>
  <c r="D128" i="8"/>
  <c r="Z127" i="8"/>
  <c r="J127" i="8"/>
  <c r="G127" i="8"/>
  <c r="T125" i="8"/>
  <c r="N126" i="8"/>
  <c r="AA8" i="8"/>
  <c r="AA10" i="8"/>
  <c r="AA14" i="8"/>
  <c r="AA16" i="8"/>
  <c r="AA18" i="8"/>
  <c r="AA22" i="8"/>
  <c r="AA24" i="8"/>
  <c r="AA26" i="8"/>
  <c r="AB8" i="8"/>
  <c r="AB10" i="8"/>
  <c r="AB14" i="8"/>
  <c r="AB16" i="8"/>
  <c r="AB18" i="8"/>
  <c r="AB22" i="8"/>
  <c r="AB24" i="8"/>
  <c r="AB26" i="8"/>
  <c r="AA40" i="8"/>
  <c r="AA53" i="8"/>
  <c r="AA58" i="8"/>
  <c r="AB40" i="8"/>
  <c r="AB53" i="8"/>
  <c r="AB58" i="8"/>
  <c r="AA62" i="8"/>
  <c r="AA84" i="8"/>
  <c r="AA95" i="8"/>
  <c r="AA98" i="8"/>
  <c r="AA100" i="8"/>
  <c r="AA102" i="8"/>
  <c r="AA116" i="8"/>
  <c r="AB62" i="8"/>
  <c r="AB84" i="8"/>
  <c r="AB61" i="8" s="1"/>
  <c r="AB95" i="8"/>
  <c r="AB98" i="8"/>
  <c r="AB100" i="8"/>
  <c r="AB104" i="8"/>
  <c r="AB116" i="8"/>
  <c r="Z124" i="8"/>
  <c r="J124" i="8"/>
  <c r="Z123" i="8"/>
  <c r="J123" i="8"/>
  <c r="Z122" i="8"/>
  <c r="J122" i="8"/>
  <c r="G122" i="8"/>
  <c r="Z121" i="8"/>
  <c r="J121" i="8"/>
  <c r="G121" i="8"/>
  <c r="Z120" i="8"/>
  <c r="J120" i="8"/>
  <c r="G120" i="8"/>
  <c r="Z119" i="8"/>
  <c r="J119" i="8"/>
  <c r="G119" i="8"/>
  <c r="Z118" i="8"/>
  <c r="J118" i="8"/>
  <c r="G118" i="8"/>
  <c r="Z117" i="8"/>
  <c r="J117" i="8"/>
  <c r="J116" i="8" s="1"/>
  <c r="G117" i="8"/>
  <c r="Z116" i="8"/>
  <c r="Y116" i="8"/>
  <c r="X116" i="8"/>
  <c r="W116" i="8"/>
  <c r="V116" i="8"/>
  <c r="U116" i="8"/>
  <c r="T116" i="8"/>
  <c r="K116" i="8"/>
  <c r="I116" i="8"/>
  <c r="H116" i="8"/>
  <c r="F116" i="8"/>
  <c r="E116" i="8"/>
  <c r="D116" i="8"/>
  <c r="Z115" i="8"/>
  <c r="J115" i="8"/>
  <c r="G115" i="8"/>
  <c r="Z114" i="8"/>
  <c r="J114" i="8"/>
  <c r="G114" i="8"/>
  <c r="Z113" i="8"/>
  <c r="J113" i="8"/>
  <c r="G113" i="8"/>
  <c r="Z112" i="8"/>
  <c r="J112" i="8"/>
  <c r="G112" i="8"/>
  <c r="Z111" i="8"/>
  <c r="K111" i="8"/>
  <c r="J111" i="8" s="1"/>
  <c r="G111" i="8"/>
  <c r="Z110" i="8"/>
  <c r="J110" i="8"/>
  <c r="G110" i="8"/>
  <c r="Z109" i="8"/>
  <c r="J109" i="8"/>
  <c r="G109" i="8"/>
  <c r="Z108" i="8"/>
  <c r="J108" i="8"/>
  <c r="G108" i="8"/>
  <c r="Z107" i="8"/>
  <c r="Z106" i="8"/>
  <c r="J106" i="8"/>
  <c r="G106" i="8"/>
  <c r="Z105" i="8"/>
  <c r="J105" i="8"/>
  <c r="G105" i="8"/>
  <c r="Y104" i="8"/>
  <c r="X104" i="8"/>
  <c r="W104" i="8"/>
  <c r="V104" i="8"/>
  <c r="U104" i="8"/>
  <c r="T104" i="8"/>
  <c r="T102" i="8" s="1"/>
  <c r="S104" i="8"/>
  <c r="S102" i="8" s="1"/>
  <c r="R104" i="8"/>
  <c r="R102" i="8" s="1"/>
  <c r="Q104" i="8"/>
  <c r="Q102" i="8" s="1"/>
  <c r="P104" i="8"/>
  <c r="P102" i="8" s="1"/>
  <c r="O104" i="8"/>
  <c r="O102" i="8" s="1"/>
  <c r="N104" i="8"/>
  <c r="M104" i="8"/>
  <c r="M102" i="8" s="1"/>
  <c r="L104" i="8"/>
  <c r="L102" i="8" s="1"/>
  <c r="K104" i="8"/>
  <c r="K102" i="8" s="1"/>
  <c r="I104" i="8"/>
  <c r="G104" i="8" s="1"/>
  <c r="F104" i="8"/>
  <c r="F102" i="8" s="1"/>
  <c r="E104" i="8"/>
  <c r="E102" i="8" s="1"/>
  <c r="D104" i="8"/>
  <c r="D102" i="8" s="1"/>
  <c r="Z103" i="8"/>
  <c r="J103" i="8"/>
  <c r="G103" i="8"/>
  <c r="N102" i="8"/>
  <c r="H102" i="8"/>
  <c r="Z101" i="8"/>
  <c r="J101" i="8"/>
  <c r="J100" i="8" s="1"/>
  <c r="G101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I100" i="8"/>
  <c r="H100" i="8"/>
  <c r="G100" i="8"/>
  <c r="F100" i="8"/>
  <c r="E100" i="8"/>
  <c r="D100" i="8"/>
  <c r="Z99" i="8"/>
  <c r="J99" i="8"/>
  <c r="J98" i="8" s="1"/>
  <c r="G99" i="8"/>
  <c r="G98" i="8" s="1"/>
  <c r="Y98" i="8"/>
  <c r="X98" i="8"/>
  <c r="W98" i="8"/>
  <c r="V98" i="8"/>
  <c r="U98" i="8"/>
  <c r="T98" i="8"/>
  <c r="S98" i="8"/>
  <c r="R98" i="8"/>
  <c r="R60" i="8" s="1"/>
  <c r="Q98" i="8"/>
  <c r="P98" i="8"/>
  <c r="O98" i="8"/>
  <c r="O60" i="8"/>
  <c r="N98" i="8"/>
  <c r="N60" i="8"/>
  <c r="M98" i="8"/>
  <c r="L98" i="8"/>
  <c r="L60" i="8" s="1"/>
  <c r="K98" i="8"/>
  <c r="I98" i="8"/>
  <c r="H98" i="8"/>
  <c r="F98" i="8"/>
  <c r="E98" i="8"/>
  <c r="D98" i="8"/>
  <c r="Z97" i="8"/>
  <c r="J97" i="8"/>
  <c r="G97" i="8"/>
  <c r="Z96" i="8"/>
  <c r="J96" i="8"/>
  <c r="J95" i="8"/>
  <c r="J63" i="8"/>
  <c r="J64" i="8"/>
  <c r="J65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2" i="8"/>
  <c r="J83" i="8"/>
  <c r="J85" i="8"/>
  <c r="J86" i="8"/>
  <c r="J87" i="8"/>
  <c r="J88" i="8"/>
  <c r="J89" i="8"/>
  <c r="J90" i="8"/>
  <c r="J91" i="8"/>
  <c r="G96" i="8"/>
  <c r="T95" i="8"/>
  <c r="K95" i="8"/>
  <c r="I95" i="8"/>
  <c r="H95" i="8"/>
  <c r="G95" i="8"/>
  <c r="F95" i="8"/>
  <c r="E95" i="8"/>
  <c r="D95" i="8"/>
  <c r="Z94" i="8"/>
  <c r="G94" i="8"/>
  <c r="Z93" i="8"/>
  <c r="G93" i="8"/>
  <c r="Z92" i="8"/>
  <c r="G92" i="8"/>
  <c r="Z91" i="8"/>
  <c r="G91" i="8"/>
  <c r="Z90" i="8"/>
  <c r="G90" i="8"/>
  <c r="Z89" i="8"/>
  <c r="G89" i="8"/>
  <c r="Z88" i="8"/>
  <c r="G88" i="8"/>
  <c r="Z87" i="8"/>
  <c r="G87" i="8"/>
  <c r="Z86" i="8"/>
  <c r="G86" i="8"/>
  <c r="Z85" i="8"/>
  <c r="G85" i="8"/>
  <c r="G84" i="8" s="1"/>
  <c r="T84" i="8"/>
  <c r="T61" i="8" s="1"/>
  <c r="K84" i="8"/>
  <c r="I84" i="8"/>
  <c r="H84" i="8"/>
  <c r="F84" i="8"/>
  <c r="E84" i="8"/>
  <c r="D84" i="8"/>
  <c r="Z83" i="8"/>
  <c r="G83" i="8"/>
  <c r="Z82" i="8"/>
  <c r="G82" i="8"/>
  <c r="Z81" i="8"/>
  <c r="Z80" i="8"/>
  <c r="G80" i="8"/>
  <c r="Z79" i="8"/>
  <c r="G79" i="8"/>
  <c r="Z78" i="8"/>
  <c r="G78" i="8"/>
  <c r="Z77" i="8"/>
  <c r="G77" i="8"/>
  <c r="Z76" i="8"/>
  <c r="G76" i="8"/>
  <c r="Z75" i="8"/>
  <c r="G75" i="8"/>
  <c r="Z74" i="8"/>
  <c r="G74" i="8"/>
  <c r="Z73" i="8"/>
  <c r="G73" i="8"/>
  <c r="Z72" i="8"/>
  <c r="G72" i="8"/>
  <c r="Z71" i="8"/>
  <c r="G71" i="8"/>
  <c r="Z70" i="8"/>
  <c r="G70" i="8"/>
  <c r="Z69" i="8"/>
  <c r="G69" i="8"/>
  <c r="Z68" i="8"/>
  <c r="G68" i="8"/>
  <c r="Z67" i="8"/>
  <c r="G67" i="8"/>
  <c r="Z66" i="8"/>
  <c r="J66" i="8"/>
  <c r="G66" i="8"/>
  <c r="Z65" i="8"/>
  <c r="G65" i="8"/>
  <c r="Z64" i="8"/>
  <c r="G64" i="8"/>
  <c r="Z63" i="8"/>
  <c r="G63" i="8"/>
  <c r="T62" i="8"/>
  <c r="K62" i="8"/>
  <c r="K61" i="8" s="1"/>
  <c r="I62" i="8"/>
  <c r="H62" i="8"/>
  <c r="F62" i="8"/>
  <c r="F8" i="8"/>
  <c r="F10" i="8"/>
  <c r="F14" i="8"/>
  <c r="F16" i="8"/>
  <c r="F18" i="8"/>
  <c r="F22" i="8"/>
  <c r="F24" i="8"/>
  <c r="F26" i="8"/>
  <c r="F40" i="8"/>
  <c r="F53" i="8"/>
  <c r="F58" i="8"/>
  <c r="E62" i="8"/>
  <c r="D62" i="8"/>
  <c r="D61" i="8" s="1"/>
  <c r="Z59" i="8"/>
  <c r="J59" i="8"/>
  <c r="J58" i="8" s="1"/>
  <c r="G59" i="8"/>
  <c r="G58" i="8" s="1"/>
  <c r="T58" i="8"/>
  <c r="R58" i="8"/>
  <c r="Q58" i="8"/>
  <c r="P58" i="8"/>
  <c r="O58" i="8"/>
  <c r="N58" i="8"/>
  <c r="M58" i="8"/>
  <c r="L58" i="8"/>
  <c r="K58" i="8"/>
  <c r="I58" i="8"/>
  <c r="H58" i="8"/>
  <c r="E58" i="8"/>
  <c r="D58" i="8"/>
  <c r="Z57" i="8"/>
  <c r="J57" i="8"/>
  <c r="G57" i="8"/>
  <c r="Z56" i="8"/>
  <c r="J56" i="8"/>
  <c r="G56" i="8"/>
  <c r="Z55" i="8"/>
  <c r="J55" i="8"/>
  <c r="G55" i="8"/>
  <c r="Z54" i="8"/>
  <c r="J54" i="8"/>
  <c r="G54" i="8"/>
  <c r="T53" i="8"/>
  <c r="R53" i="8"/>
  <c r="Q53" i="8"/>
  <c r="P53" i="8"/>
  <c r="O53" i="8"/>
  <c r="N53" i="8"/>
  <c r="M53" i="8"/>
  <c r="L53" i="8"/>
  <c r="K53" i="8"/>
  <c r="I53" i="8"/>
  <c r="H53" i="8"/>
  <c r="E53" i="8"/>
  <c r="D53" i="8"/>
  <c r="Z52" i="8"/>
  <c r="J52" i="8"/>
  <c r="G52" i="8"/>
  <c r="Z51" i="8"/>
  <c r="J51" i="8"/>
  <c r="G51" i="8"/>
  <c r="Z50" i="8"/>
  <c r="J50" i="8"/>
  <c r="G50" i="8"/>
  <c r="Z49" i="8"/>
  <c r="J49" i="8"/>
  <c r="G49" i="8"/>
  <c r="Z48" i="8"/>
  <c r="J48" i="8"/>
  <c r="G48" i="8"/>
  <c r="Z47" i="8"/>
  <c r="J47" i="8"/>
  <c r="G47" i="8"/>
  <c r="Z46" i="8"/>
  <c r="J46" i="8"/>
  <c r="G46" i="8"/>
  <c r="Z45" i="8"/>
  <c r="J45" i="8"/>
  <c r="G45" i="8"/>
  <c r="Z44" i="8"/>
  <c r="J44" i="8"/>
  <c r="G44" i="8"/>
  <c r="Z43" i="8"/>
  <c r="J43" i="8"/>
  <c r="G43" i="8"/>
  <c r="Z42" i="8"/>
  <c r="J42" i="8"/>
  <c r="G42" i="8"/>
  <c r="E42" i="8"/>
  <c r="E40" i="8" s="1"/>
  <c r="E39" i="8" s="1"/>
  <c r="Z41" i="8"/>
  <c r="J41" i="8"/>
  <c r="J40" i="8" s="1"/>
  <c r="G41" i="8"/>
  <c r="G40" i="8" s="1"/>
  <c r="T40" i="8"/>
  <c r="R40" i="8"/>
  <c r="O40" i="8"/>
  <c r="N40" i="8"/>
  <c r="M40" i="8"/>
  <c r="L40" i="8"/>
  <c r="K40" i="8"/>
  <c r="I40" i="8"/>
  <c r="H40" i="8"/>
  <c r="D40" i="8"/>
  <c r="Z38" i="8"/>
  <c r="J38" i="8"/>
  <c r="G38" i="8"/>
  <c r="Z37" i="8"/>
  <c r="J37" i="8"/>
  <c r="G37" i="8"/>
  <c r="Z36" i="8"/>
  <c r="J36" i="8"/>
  <c r="G36" i="8"/>
  <c r="Z35" i="8"/>
  <c r="J35" i="8"/>
  <c r="G35" i="8"/>
  <c r="Z34" i="8"/>
  <c r="J34" i="8"/>
  <c r="G34" i="8"/>
  <c r="Z33" i="8"/>
  <c r="J33" i="8"/>
  <c r="G33" i="8"/>
  <c r="Z32" i="8"/>
  <c r="J32" i="8"/>
  <c r="G32" i="8"/>
  <c r="Z31" i="8"/>
  <c r="J31" i="8"/>
  <c r="G31" i="8"/>
  <c r="Z30" i="8"/>
  <c r="J30" i="8"/>
  <c r="G30" i="8"/>
  <c r="Z29" i="8"/>
  <c r="G29" i="8"/>
  <c r="Z28" i="8"/>
  <c r="J28" i="8"/>
  <c r="G28" i="8"/>
  <c r="Z27" i="8"/>
  <c r="J27" i="8"/>
  <c r="G27" i="8"/>
  <c r="T26" i="8"/>
  <c r="K26" i="8"/>
  <c r="I26" i="8"/>
  <c r="H26" i="8"/>
  <c r="G9" i="8"/>
  <c r="G8" i="8" s="1"/>
  <c r="G11" i="8"/>
  <c r="G12" i="8"/>
  <c r="G13" i="8"/>
  <c r="G15" i="8"/>
  <c r="G14" i="8" s="1"/>
  <c r="G17" i="8"/>
  <c r="G16" i="8" s="1"/>
  <c r="G19" i="8"/>
  <c r="G20" i="8"/>
  <c r="G21" i="8"/>
  <c r="G22" i="8"/>
  <c r="G25" i="8"/>
  <c r="G24" i="8" s="1"/>
  <c r="E26" i="8"/>
  <c r="D26" i="8"/>
  <c r="Z25" i="8"/>
  <c r="J25" i="8"/>
  <c r="J24" i="8" s="1"/>
  <c r="J9" i="8"/>
  <c r="J8" i="8" s="1"/>
  <c r="J11" i="8"/>
  <c r="J12" i="8"/>
  <c r="J13" i="8"/>
  <c r="J15" i="8"/>
  <c r="J14" i="8" s="1"/>
  <c r="J17" i="8"/>
  <c r="J16" i="8" s="1"/>
  <c r="J19" i="8"/>
  <c r="J20" i="8"/>
  <c r="J21" i="8"/>
  <c r="J22" i="8"/>
  <c r="Z24" i="8"/>
  <c r="T24" i="8"/>
  <c r="K24" i="8"/>
  <c r="I24" i="8"/>
  <c r="H24" i="8"/>
  <c r="E24" i="8"/>
  <c r="D24" i="8"/>
  <c r="Z23" i="8"/>
  <c r="Z22" i="8"/>
  <c r="T22" i="8"/>
  <c r="S22" i="8"/>
  <c r="S7" i="8" s="1"/>
  <c r="R22" i="8"/>
  <c r="R7" i="8" s="1"/>
  <c r="Q22" i="8"/>
  <c r="P22" i="8"/>
  <c r="P7" i="8" s="1"/>
  <c r="O22" i="8"/>
  <c r="O7" i="8" s="1"/>
  <c r="N22" i="8"/>
  <c r="N7" i="8" s="1"/>
  <c r="M22" i="8"/>
  <c r="L22" i="8"/>
  <c r="L7" i="8" s="1"/>
  <c r="K22" i="8"/>
  <c r="I22" i="8"/>
  <c r="H22" i="8"/>
  <c r="E22" i="8"/>
  <c r="D22" i="8"/>
  <c r="Z21" i="8"/>
  <c r="Z20" i="8"/>
  <c r="Z19" i="8"/>
  <c r="Z18" i="8"/>
  <c r="T18" i="8"/>
  <c r="K18" i="8"/>
  <c r="I18" i="8"/>
  <c r="H18" i="8"/>
  <c r="E18" i="8"/>
  <c r="D18" i="8"/>
  <c r="Z17" i="8"/>
  <c r="Z16" i="8"/>
  <c r="T16" i="8"/>
  <c r="K16" i="8"/>
  <c r="I16" i="8"/>
  <c r="H16" i="8"/>
  <c r="E16" i="8"/>
  <c r="D16" i="8"/>
  <c r="Z15" i="8"/>
  <c r="Z14" i="8"/>
  <c r="T14" i="8"/>
  <c r="K14" i="8"/>
  <c r="I14" i="8"/>
  <c r="H14" i="8"/>
  <c r="E14" i="8"/>
  <c r="D14" i="8"/>
  <c r="Z13" i="8"/>
  <c r="Z12" i="8"/>
  <c r="Z11" i="8"/>
  <c r="Z10" i="8"/>
  <c r="T10" i="8"/>
  <c r="K10" i="8"/>
  <c r="I10" i="8"/>
  <c r="H10" i="8"/>
  <c r="E10" i="8"/>
  <c r="D10" i="8"/>
  <c r="Z9" i="8"/>
  <c r="Z8" i="8"/>
  <c r="T8" i="8"/>
  <c r="T7" i="8" s="1"/>
  <c r="K8" i="8"/>
  <c r="K7" i="8" s="1"/>
  <c r="I8" i="8"/>
  <c r="I7" i="8" s="1"/>
  <c r="H8" i="8"/>
  <c r="H7" i="8" s="1"/>
  <c r="E8" i="8"/>
  <c r="D8" i="8"/>
  <c r="Q7" i="8"/>
  <c r="M7" i="8"/>
  <c r="H264" i="2"/>
  <c r="H547" i="2"/>
  <c r="V547" i="2" s="1"/>
  <c r="G10" i="2"/>
  <c r="G12" i="2"/>
  <c r="G13" i="2"/>
  <c r="G14" i="2"/>
  <c r="G16" i="2"/>
  <c r="G18" i="2"/>
  <c r="G20" i="2"/>
  <c r="G21" i="2"/>
  <c r="G22" i="2"/>
  <c r="G24" i="2"/>
  <c r="G28" i="2"/>
  <c r="G30" i="2"/>
  <c r="G35" i="2"/>
  <c r="G36" i="2"/>
  <c r="G37" i="2"/>
  <c r="G38" i="2"/>
  <c r="G39" i="2"/>
  <c r="G40" i="2"/>
  <c r="G41" i="2"/>
  <c r="G44" i="2"/>
  <c r="G45" i="2"/>
  <c r="G46" i="2"/>
  <c r="G47" i="2"/>
  <c r="G48" i="2"/>
  <c r="G49" i="2"/>
  <c r="G50" i="2"/>
  <c r="G51" i="2"/>
  <c r="G52" i="2"/>
  <c r="G53" i="2"/>
  <c r="G54" i="2"/>
  <c r="G58" i="2"/>
  <c r="G60" i="2"/>
  <c r="G61" i="2"/>
  <c r="G66" i="2"/>
  <c r="G68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90" i="2"/>
  <c r="G91" i="2"/>
  <c r="G94" i="2"/>
  <c r="G96" i="2"/>
  <c r="G97" i="2"/>
  <c r="G99" i="2"/>
  <c r="G100" i="2"/>
  <c r="G101" i="2"/>
  <c r="G102" i="2"/>
  <c r="G103" i="2"/>
  <c r="G104" i="2"/>
  <c r="G105" i="2"/>
  <c r="G110" i="2"/>
  <c r="G111" i="2"/>
  <c r="G113" i="2"/>
  <c r="G115" i="2"/>
  <c r="G121" i="2"/>
  <c r="G123" i="2"/>
  <c r="G124" i="2"/>
  <c r="G127" i="2"/>
  <c r="G128" i="2"/>
  <c r="G129" i="2"/>
  <c r="G130" i="2"/>
  <c r="G131" i="2"/>
  <c r="G132" i="2"/>
  <c r="G133" i="2"/>
  <c r="G134" i="2"/>
  <c r="G135" i="2"/>
  <c r="G137" i="2"/>
  <c r="G138" i="2"/>
  <c r="G139" i="2"/>
  <c r="G140" i="2"/>
  <c r="G141" i="2"/>
  <c r="G142" i="2"/>
  <c r="G143" i="2"/>
  <c r="G145" i="2"/>
  <c r="G163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80" i="2"/>
  <c r="G181" i="2"/>
  <c r="G183" i="2"/>
  <c r="G184" i="2"/>
  <c r="G185" i="2"/>
  <c r="G186" i="2"/>
  <c r="G187" i="2"/>
  <c r="G188" i="2"/>
  <c r="G189" i="2"/>
  <c r="G190" i="2"/>
  <c r="G191" i="2"/>
  <c r="G192" i="2"/>
  <c r="G193" i="2"/>
  <c r="G197" i="2"/>
  <c r="G198" i="2"/>
  <c r="G199" i="2"/>
  <c r="G200" i="2"/>
  <c r="G201" i="2"/>
  <c r="G202" i="2"/>
  <c r="G203" i="2"/>
  <c r="G205" i="2"/>
  <c r="G206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65" i="2"/>
  <c r="G266" i="2"/>
  <c r="G267" i="2"/>
  <c r="G268" i="2"/>
  <c r="G270" i="2"/>
  <c r="G271" i="2"/>
  <c r="G272" i="2"/>
  <c r="G273" i="2"/>
  <c r="G274" i="2"/>
  <c r="G276" i="2"/>
  <c r="G277" i="2"/>
  <c r="G278" i="2"/>
  <c r="G279" i="2"/>
  <c r="G280" i="2"/>
  <c r="G282" i="2"/>
  <c r="G283" i="2"/>
  <c r="G284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300" i="2"/>
  <c r="G301" i="2"/>
  <c r="G302" i="2"/>
  <c r="G303" i="2"/>
  <c r="G304" i="2"/>
  <c r="G305" i="2"/>
  <c r="G306" i="2"/>
  <c r="G307" i="2"/>
  <c r="G308" i="2"/>
  <c r="G309" i="2"/>
  <c r="G310" i="2"/>
  <c r="G312" i="2"/>
  <c r="G313" i="2"/>
  <c r="G314" i="2"/>
  <c r="G315" i="2"/>
  <c r="G316" i="2"/>
  <c r="G317" i="2"/>
  <c r="G318" i="2"/>
  <c r="G319" i="2"/>
  <c r="G321" i="2"/>
  <c r="G322" i="2"/>
  <c r="G323" i="2"/>
  <c r="G325" i="2"/>
  <c r="G326" i="2"/>
  <c r="G327" i="2"/>
  <c r="G342" i="2"/>
  <c r="G343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410" i="2"/>
  <c r="G411" i="2"/>
  <c r="G412" i="2"/>
  <c r="G414" i="2"/>
  <c r="G415" i="2"/>
  <c r="G416" i="2"/>
  <c r="G420" i="2"/>
  <c r="G421" i="2"/>
  <c r="G423" i="2"/>
  <c r="G424" i="2"/>
  <c r="G425" i="2"/>
  <c r="G427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58" i="2"/>
  <c r="G460" i="2"/>
  <c r="G461" i="2"/>
  <c r="G463" i="2"/>
  <c r="G465" i="2"/>
  <c r="G466" i="2"/>
  <c r="G467" i="2"/>
  <c r="G472" i="2"/>
  <c r="G473" i="2"/>
  <c r="G475" i="2"/>
  <c r="G477" i="2"/>
  <c r="G478" i="2"/>
  <c r="G480" i="2"/>
  <c r="G481" i="2"/>
  <c r="G482" i="2"/>
  <c r="G484" i="2"/>
  <c r="G485" i="2"/>
  <c r="G486" i="2"/>
  <c r="G490" i="2"/>
  <c r="G491" i="2"/>
  <c r="G494" i="2"/>
  <c r="G496" i="2"/>
  <c r="G499" i="2"/>
  <c r="G500" i="2"/>
  <c r="G502" i="2"/>
  <c r="G503" i="2"/>
  <c r="G507" i="2"/>
  <c r="G509" i="2"/>
  <c r="H527" i="2"/>
  <c r="I511" i="2"/>
  <c r="W511" i="2" s="1"/>
  <c r="H536" i="2"/>
  <c r="I536" i="2"/>
  <c r="I542" i="2"/>
  <c r="G542" i="2" s="1"/>
  <c r="G510" i="2"/>
  <c r="G512" i="2"/>
  <c r="G513" i="2"/>
  <c r="G515" i="2"/>
  <c r="G516" i="2"/>
  <c r="G517" i="2"/>
  <c r="G518" i="2"/>
  <c r="G524" i="2"/>
  <c r="G525" i="2"/>
  <c r="G526" i="2"/>
  <c r="G528" i="2"/>
  <c r="G529" i="2"/>
  <c r="G530" i="2"/>
  <c r="G531" i="2"/>
  <c r="G532" i="2"/>
  <c r="G533" i="2"/>
  <c r="G534" i="2"/>
  <c r="G535" i="2"/>
  <c r="G537" i="2"/>
  <c r="G538" i="2"/>
  <c r="G539" i="2"/>
  <c r="G540" i="2"/>
  <c r="G541" i="2"/>
  <c r="G543" i="2"/>
  <c r="G546" i="2"/>
  <c r="G548" i="2"/>
  <c r="G549" i="2"/>
  <c r="G551" i="2"/>
  <c r="G552" i="2"/>
  <c r="G553" i="2"/>
  <c r="G554" i="2"/>
  <c r="G556" i="2"/>
  <c r="G557" i="2"/>
  <c r="G558" i="2"/>
  <c r="G560" i="2"/>
  <c r="G561" i="2"/>
  <c r="G564" i="2"/>
  <c r="G565" i="2"/>
  <c r="G285" i="2"/>
  <c r="H479" i="2"/>
  <c r="H563" i="2"/>
  <c r="I275" i="2"/>
  <c r="W275" i="2" s="1"/>
  <c r="H120" i="2"/>
  <c r="I209" i="2"/>
  <c r="I208" i="2" s="1"/>
  <c r="I264" i="2"/>
  <c r="I311" i="2"/>
  <c r="W311" i="2" s="1"/>
  <c r="I320" i="2"/>
  <c r="W320" i="2" s="1"/>
  <c r="I324" i="2"/>
  <c r="W324" i="2" s="1"/>
  <c r="I413" i="2"/>
  <c r="H209" i="2"/>
  <c r="H409" i="2"/>
  <c r="H428" i="2"/>
  <c r="V428" i="2" s="1"/>
  <c r="H281" i="2"/>
  <c r="V281" i="2" s="1"/>
  <c r="I164" i="2"/>
  <c r="W164" i="2" s="1"/>
  <c r="H164" i="2"/>
  <c r="I504" i="2"/>
  <c r="W504" i="2" s="1"/>
  <c r="H495" i="2"/>
  <c r="V495" i="2" s="1"/>
  <c r="I114" i="2"/>
  <c r="W114" i="2" s="1"/>
  <c r="H112" i="2"/>
  <c r="I112" i="2"/>
  <c r="G112" i="2" s="1"/>
  <c r="W122" i="2"/>
  <c r="H9" i="2"/>
  <c r="V9" i="2" s="1"/>
  <c r="H11" i="2"/>
  <c r="H15" i="2"/>
  <c r="V15" i="2" s="1"/>
  <c r="H17" i="2"/>
  <c r="H23" i="2"/>
  <c r="V23" i="2" s="1"/>
  <c r="H27" i="2"/>
  <c r="H67" i="2"/>
  <c r="H93" i="2"/>
  <c r="V93" i="2" s="1"/>
  <c r="H109" i="2"/>
  <c r="G109" i="2" s="1"/>
  <c r="H182" i="2"/>
  <c r="H204" i="2"/>
  <c r="V204" i="2" s="1"/>
  <c r="G470" i="2"/>
  <c r="H489" i="2"/>
  <c r="V489" i="2" s="1"/>
  <c r="U489" i="2" s="1"/>
  <c r="H493" i="2"/>
  <c r="V493" i="2" s="1"/>
  <c r="H498" i="2"/>
  <c r="V498" i="2" s="1"/>
  <c r="H501" i="2"/>
  <c r="V501" i="2" s="1"/>
  <c r="H550" i="2"/>
  <c r="H559" i="2"/>
  <c r="H568" i="2"/>
  <c r="V568" i="2" s="1"/>
  <c r="G569" i="2"/>
  <c r="I29" i="2"/>
  <c r="W29" i="2" s="1"/>
  <c r="I182" i="2"/>
  <c r="W182" i="2" s="1"/>
  <c r="I194" i="2"/>
  <c r="W194" i="2" s="1"/>
  <c r="I204" i="2"/>
  <c r="W204" i="2" s="1"/>
  <c r="V179" i="2"/>
  <c r="I179" i="2"/>
  <c r="W179" i="2" s="1"/>
  <c r="I23" i="2"/>
  <c r="W23" i="2" s="1"/>
  <c r="I550" i="2"/>
  <c r="W550" i="2" s="1"/>
  <c r="V459" i="2"/>
  <c r="I459" i="2"/>
  <c r="W459" i="2" s="1"/>
  <c r="H320" i="2"/>
  <c r="H324" i="2"/>
  <c r="V324" i="2" s="1"/>
  <c r="W57" i="2"/>
  <c r="I109" i="2"/>
  <c r="I67" i="2"/>
  <c r="I27" i="2"/>
  <c r="I19" i="2"/>
  <c r="W19" i="2" s="1"/>
  <c r="I17" i="2"/>
  <c r="I15" i="2"/>
  <c r="W15" i="2" s="1"/>
  <c r="I11" i="2"/>
  <c r="I9" i="2"/>
  <c r="W9" i="2" s="1"/>
  <c r="I489" i="2"/>
  <c r="W489" i="2" s="1"/>
  <c r="I493" i="2"/>
  <c r="W493" i="2" s="1"/>
  <c r="I498" i="2"/>
  <c r="W498" i="2" s="1"/>
  <c r="I501" i="2"/>
  <c r="W501" i="2" s="1"/>
  <c r="I547" i="2"/>
  <c r="W547" i="2" s="1"/>
  <c r="I555" i="2"/>
  <c r="I559" i="2"/>
  <c r="W559" i="2" s="1"/>
  <c r="I568" i="2"/>
  <c r="W568" i="2" s="1"/>
  <c r="I562" i="2"/>
  <c r="W562" i="2" s="1"/>
  <c r="H42" i="2"/>
  <c r="G483" i="2"/>
  <c r="G194" i="2"/>
  <c r="G43" i="2"/>
  <c r="G114" i="2"/>
  <c r="G239" i="2"/>
  <c r="J229" i="16"/>
  <c r="Z280" i="16"/>
  <c r="AA513" i="16"/>
  <c r="AA515" i="16" s="1"/>
  <c r="AA521" i="16" s="1"/>
  <c r="Z40" i="16"/>
  <c r="Z41" i="16"/>
  <c r="Z59" i="16"/>
  <c r="Z147" i="16"/>
  <c r="Z168" i="16"/>
  <c r="T203" i="16"/>
  <c r="J205" i="16"/>
  <c r="J207" i="16"/>
  <c r="J209" i="16"/>
  <c r="J211" i="16"/>
  <c r="J213" i="16"/>
  <c r="J215" i="16"/>
  <c r="Z219" i="16"/>
  <c r="Z235" i="16"/>
  <c r="Z267" i="16"/>
  <c r="J270" i="16"/>
  <c r="J275" i="16"/>
  <c r="Z276" i="16"/>
  <c r="J326" i="16"/>
  <c r="G389" i="16"/>
  <c r="AA408" i="16"/>
  <c r="K430" i="16"/>
  <c r="J430" i="16" s="1"/>
  <c r="Z482" i="16"/>
  <c r="J219" i="17"/>
  <c r="J173" i="17"/>
  <c r="AA408" i="17"/>
  <c r="T243" i="15"/>
  <c r="J270" i="15"/>
  <c r="G395" i="15"/>
  <c r="G276" i="15"/>
  <c r="G376" i="15"/>
  <c r="Z400" i="15"/>
  <c r="Z409" i="15"/>
  <c r="J409" i="15"/>
  <c r="G416" i="15"/>
  <c r="J430" i="15"/>
  <c r="J210" i="15"/>
  <c r="AA40" i="15"/>
  <c r="Z63" i="15"/>
  <c r="G96" i="15"/>
  <c r="I103" i="15"/>
  <c r="G103" i="15" s="1"/>
  <c r="Z147" i="15"/>
  <c r="J207" i="15"/>
  <c r="J215" i="15"/>
  <c r="K481" i="14"/>
  <c r="J481" i="14" s="1"/>
  <c r="Z481" i="14"/>
  <c r="Z486" i="14"/>
  <c r="G285" i="14"/>
  <c r="Z22" i="14"/>
  <c r="AA39" i="14"/>
  <c r="Z62" i="14"/>
  <c r="G102" i="14"/>
  <c r="Z167" i="14"/>
  <c r="J172" i="14"/>
  <c r="J205" i="14"/>
  <c r="J207" i="14"/>
  <c r="J209" i="14"/>
  <c r="J213" i="14"/>
  <c r="J268" i="14"/>
  <c r="J274" i="14"/>
  <c r="J325" i="14"/>
  <c r="J188" i="14"/>
  <c r="G338" i="14"/>
  <c r="Z354" i="14"/>
  <c r="Z399" i="14"/>
  <c r="G389" i="13"/>
  <c r="J409" i="13"/>
  <c r="Z416" i="13"/>
  <c r="G416" i="13"/>
  <c r="J430" i="13"/>
  <c r="Z10" i="13"/>
  <c r="Z95" i="13"/>
  <c r="J172" i="13"/>
  <c r="J203" i="13"/>
  <c r="J207" i="13"/>
  <c r="J209" i="13"/>
  <c r="J211" i="13"/>
  <c r="J228" i="13"/>
  <c r="G266" i="13"/>
  <c r="Z266" i="13"/>
  <c r="J274" i="13"/>
  <c r="Z275" i="13"/>
  <c r="Z325" i="13"/>
  <c r="J338" i="13"/>
  <c r="G350" i="13"/>
  <c r="G354" i="13"/>
  <c r="AA517" i="12"/>
  <c r="J361" i="12"/>
  <c r="AA407" i="12"/>
  <c r="G415" i="12"/>
  <c r="J494" i="12"/>
  <c r="J493" i="12" s="1"/>
  <c r="G372" i="12"/>
  <c r="Z438" i="12"/>
  <c r="Z473" i="12"/>
  <c r="J242" i="12"/>
  <c r="Z8" i="12"/>
  <c r="Z10" i="12"/>
  <c r="Z14" i="12"/>
  <c r="Z26" i="12"/>
  <c r="Z84" i="12"/>
  <c r="Z95" i="12"/>
  <c r="Z146" i="12"/>
  <c r="J431" i="12"/>
  <c r="Z167" i="12"/>
  <c r="J204" i="12"/>
  <c r="J208" i="12"/>
  <c r="J210" i="12"/>
  <c r="J212" i="12"/>
  <c r="Z275" i="12"/>
  <c r="Z325" i="12"/>
  <c r="G228" i="12"/>
  <c r="G285" i="12"/>
  <c r="G399" i="12"/>
  <c r="Z415" i="12"/>
  <c r="K429" i="12"/>
  <c r="J429" i="12" s="1"/>
  <c r="Z451" i="12"/>
  <c r="Z467" i="12"/>
  <c r="J325" i="11"/>
  <c r="J205" i="11"/>
  <c r="J211" i="11"/>
  <c r="Z234" i="11"/>
  <c r="J271" i="11"/>
  <c r="Z279" i="11"/>
  <c r="G285" i="11"/>
  <c r="Z325" i="11"/>
  <c r="G350" i="11"/>
  <c r="Z354" i="11"/>
  <c r="G388" i="11"/>
  <c r="J408" i="11"/>
  <c r="Z415" i="11"/>
  <c r="G415" i="11"/>
  <c r="Z26" i="11"/>
  <c r="J219" i="15"/>
  <c r="J243" i="15"/>
  <c r="J326" i="15"/>
  <c r="AA424" i="15"/>
  <c r="J419" i="14"/>
  <c r="T218" i="13"/>
  <c r="T285" i="13"/>
  <c r="J234" i="12"/>
  <c r="J419" i="12"/>
  <c r="Z416" i="9"/>
  <c r="K482" i="9"/>
  <c r="K477" i="9" s="1"/>
  <c r="K476" i="9" s="1"/>
  <c r="Z482" i="9"/>
  <c r="Z99" i="9"/>
  <c r="J204" i="9"/>
  <c r="Z235" i="9"/>
  <c r="J275" i="9"/>
  <c r="K276" i="9"/>
  <c r="J276" i="9" s="1"/>
  <c r="Z326" i="9"/>
  <c r="Z362" i="9"/>
  <c r="G385" i="9"/>
  <c r="Z26" i="9"/>
  <c r="Z62" i="8"/>
  <c r="J268" i="8"/>
  <c r="J234" i="11"/>
  <c r="J419" i="11"/>
  <c r="AA407" i="11"/>
  <c r="AA423" i="11"/>
  <c r="I488" i="2"/>
  <c r="I469" i="2"/>
  <c r="W469" i="2" s="1"/>
  <c r="K424" i="16"/>
  <c r="K476" i="14"/>
  <c r="K475" i="14" s="1"/>
  <c r="AB476" i="9"/>
  <c r="AA324" i="12"/>
  <c r="Z324" i="12" s="1"/>
  <c r="J325" i="13"/>
  <c r="K494" i="14"/>
  <c r="K493" i="14" s="1"/>
  <c r="AA8" i="15"/>
  <c r="AA493" i="12"/>
  <c r="Z493" i="12" s="1"/>
  <c r="K494" i="12"/>
  <c r="K493" i="12" s="1"/>
  <c r="K275" i="13"/>
  <c r="J275" i="13" s="1"/>
  <c r="AA477" i="13"/>
  <c r="K482" i="13"/>
  <c r="K477" i="13" s="1"/>
  <c r="K476" i="13" s="1"/>
  <c r="J219" i="16"/>
  <c r="J235" i="16"/>
  <c r="AA494" i="15"/>
  <c r="Z494" i="15" s="1"/>
  <c r="K495" i="15"/>
  <c r="K494" i="15" s="1"/>
  <c r="J189" i="17"/>
  <c r="K203" i="17"/>
  <c r="J235" i="17"/>
  <c r="J243" i="17"/>
  <c r="T173" i="17"/>
  <c r="T189" i="17"/>
  <c r="T243" i="17"/>
  <c r="K267" i="17"/>
  <c r="T286" i="17"/>
  <c r="K326" i="17"/>
  <c r="K400" i="17"/>
  <c r="K361" i="17" s="1"/>
  <c r="K360" i="17" s="1"/>
  <c r="AA432" i="17"/>
  <c r="Z432" i="17" s="1"/>
  <c r="Z498" i="17"/>
  <c r="AA171" i="12"/>
  <c r="K481" i="12"/>
  <c r="K476" i="12" s="1"/>
  <c r="K475" i="12" s="1"/>
  <c r="AA512" i="14"/>
  <c r="AA513" i="14" s="1"/>
  <c r="AA518" i="14" s="1"/>
  <c r="J326" i="17"/>
  <c r="G362" i="17"/>
  <c r="J252" i="11"/>
  <c r="J234" i="13"/>
  <c r="J218" i="12"/>
  <c r="T172" i="13"/>
  <c r="T188" i="13"/>
  <c r="J361" i="13"/>
  <c r="AA494" i="13"/>
  <c r="K495" i="13"/>
  <c r="K494" i="13" s="1"/>
  <c r="AA494" i="17"/>
  <c r="K400" i="9"/>
  <c r="J400" i="9" s="1"/>
  <c r="J252" i="12"/>
  <c r="J188" i="13"/>
  <c r="J229" i="17"/>
  <c r="K400" i="13"/>
  <c r="J400" i="13" s="1"/>
  <c r="G326" i="17"/>
  <c r="K360" i="13"/>
  <c r="K359" i="13" s="1"/>
  <c r="T218" i="12"/>
  <c r="K275" i="12"/>
  <c r="J275" i="12" s="1"/>
  <c r="H324" i="12"/>
  <c r="G324" i="12" s="1"/>
  <c r="J243" i="16"/>
  <c r="R61" i="17"/>
  <c r="T229" i="16"/>
  <c r="K400" i="16"/>
  <c r="T219" i="17"/>
  <c r="T229" i="17"/>
  <c r="T189" i="9"/>
  <c r="J252" i="13"/>
  <c r="AA61" i="11"/>
  <c r="AA60" i="11" s="1"/>
  <c r="J495" i="15"/>
  <c r="J494" i="15" s="1"/>
  <c r="AA424" i="16"/>
  <c r="AA477" i="16"/>
  <c r="AA476" i="16" s="1"/>
  <c r="Z476" i="16" s="1"/>
  <c r="J495" i="17"/>
  <c r="AA127" i="17"/>
  <c r="L60" i="11"/>
  <c r="AA127" i="9"/>
  <c r="Z127" i="9" s="1"/>
  <c r="T243" i="9"/>
  <c r="M61" i="16"/>
  <c r="O61" i="16"/>
  <c r="Z361" i="13"/>
  <c r="Z433" i="15"/>
  <c r="AA8" i="16"/>
  <c r="AB103" i="16"/>
  <c r="K326" i="16"/>
  <c r="K482" i="16"/>
  <c r="AA495" i="16"/>
  <c r="Z495" i="16" s="1"/>
  <c r="I103" i="17"/>
  <c r="AA172" i="17"/>
  <c r="Z172" i="17" s="1"/>
  <c r="J218" i="14"/>
  <c r="J238" i="14"/>
  <c r="AA360" i="8"/>
  <c r="AA39" i="9"/>
  <c r="Z39" i="9" s="1"/>
  <c r="T173" i="9"/>
  <c r="AA61" i="12"/>
  <c r="AA60" i="12" s="1"/>
  <c r="I102" i="12"/>
  <c r="G102" i="12" s="1"/>
  <c r="AB126" i="16"/>
  <c r="K420" i="13"/>
  <c r="AA360" i="14"/>
  <c r="AA359" i="14" s="1"/>
  <c r="K419" i="14"/>
  <c r="H444" i="14"/>
  <c r="AA444" i="14"/>
  <c r="AA441" i="14" s="1"/>
  <c r="Z441" i="14" s="1"/>
  <c r="Z432" i="15"/>
  <c r="I285" i="12"/>
  <c r="T285" i="12"/>
  <c r="H441" i="12"/>
  <c r="AA476" i="12"/>
  <c r="AA475" i="12" s="1"/>
  <c r="Z475" i="12" s="1"/>
  <c r="AA39" i="13"/>
  <c r="I102" i="13"/>
  <c r="G102" i="13" s="1"/>
  <c r="I285" i="13"/>
  <c r="H445" i="13"/>
  <c r="G445" i="13" s="1"/>
  <c r="AB102" i="14"/>
  <c r="Z102" i="14" s="1"/>
  <c r="H361" i="17"/>
  <c r="H360" i="17" s="1"/>
  <c r="J421" i="17"/>
  <c r="AA445" i="17"/>
  <c r="Z445" i="17" s="1"/>
  <c r="J494" i="14"/>
  <c r="J493" i="14" s="1"/>
  <c r="G444" i="11"/>
  <c r="H441" i="11"/>
  <c r="I285" i="8"/>
  <c r="K481" i="8"/>
  <c r="J481" i="8" s="1"/>
  <c r="AA62" i="9"/>
  <c r="AA61" i="9" s="1"/>
  <c r="AA172" i="9"/>
  <c r="L406" i="11"/>
  <c r="S407" i="13"/>
  <c r="K419" i="11"/>
  <c r="K407" i="11" s="1"/>
  <c r="AA126" i="13"/>
  <c r="AA125" i="13" s="1"/>
  <c r="Z63" i="17"/>
  <c r="AA62" i="17"/>
  <c r="AA61" i="17" s="1"/>
  <c r="AA361" i="16"/>
  <c r="AA360" i="16" s="1"/>
  <c r="AA432" i="16"/>
  <c r="H445" i="16"/>
  <c r="H442" i="16" s="1"/>
  <c r="D8" i="17"/>
  <c r="O40" i="17"/>
  <c r="W218" i="17"/>
  <c r="W171" i="17" s="1"/>
  <c r="W502" i="17" s="1"/>
  <c r="AA361" i="17"/>
  <c r="J423" i="17"/>
  <c r="AA360" i="17"/>
  <c r="H144" i="23"/>
  <c r="H143" i="23" s="1"/>
  <c r="H126" i="23" s="1"/>
  <c r="J154" i="2"/>
  <c r="R154" i="2"/>
  <c r="Q154" i="2"/>
  <c r="O154" i="2"/>
  <c r="F208" i="2"/>
  <c r="D413" i="2"/>
  <c r="D43" i="2"/>
  <c r="D67" i="2"/>
  <c r="D112" i="2"/>
  <c r="F263" i="2"/>
  <c r="D320" i="2"/>
  <c r="D341" i="2"/>
  <c r="D409" i="2"/>
  <c r="D498" i="2"/>
  <c r="U519" i="2"/>
  <c r="D11" i="2"/>
  <c r="D17" i="2"/>
  <c r="D23" i="2"/>
  <c r="D29" i="2"/>
  <c r="F70" i="2"/>
  <c r="D93" i="2"/>
  <c r="D109" i="2"/>
  <c r="F120" i="2"/>
  <c r="D120" i="2" s="1"/>
  <c r="D204" i="2"/>
  <c r="D239" i="2"/>
  <c r="D536" i="2"/>
  <c r="E381" i="2"/>
  <c r="E418" i="2"/>
  <c r="D555" i="2"/>
  <c r="D281" i="2"/>
  <c r="D179" i="2"/>
  <c r="D182" i="2"/>
  <c r="D470" i="2"/>
  <c r="D483" i="2"/>
  <c r="D495" i="2"/>
  <c r="D542" i="2"/>
  <c r="G519" i="2"/>
  <c r="D324" i="2"/>
  <c r="D550" i="2"/>
  <c r="D489" i="2"/>
  <c r="D504" i="2"/>
  <c r="Q8" i="2"/>
  <c r="M8" i="2"/>
  <c r="G122" i="2"/>
  <c r="D9" i="2"/>
  <c r="D15" i="2"/>
  <c r="D19" i="2"/>
  <c r="D27" i="2"/>
  <c r="D136" i="2"/>
  <c r="D164" i="2"/>
  <c r="D194" i="2"/>
  <c r="D209" i="2"/>
  <c r="D264" i="2"/>
  <c r="D311" i="2"/>
  <c r="R8" i="2"/>
  <c r="O8" i="2"/>
  <c r="AA126" i="17"/>
  <c r="AB125" i="12"/>
  <c r="Z125" i="12" s="1"/>
  <c r="Z126" i="12"/>
  <c r="T228" i="11"/>
  <c r="I285" i="11"/>
  <c r="T285" i="11"/>
  <c r="H324" i="11"/>
  <c r="AA360" i="11"/>
  <c r="K429" i="11"/>
  <c r="J429" i="11" s="1"/>
  <c r="AA431" i="11"/>
  <c r="Z431" i="11" s="1"/>
  <c r="G451" i="11"/>
  <c r="K494" i="11"/>
  <c r="K493" i="11" s="1"/>
  <c r="AB102" i="12"/>
  <c r="Z102" i="12" s="1"/>
  <c r="K202" i="12"/>
  <c r="K171" i="12" s="1"/>
  <c r="H285" i="12"/>
  <c r="K399" i="12"/>
  <c r="R61" i="16"/>
  <c r="E8" i="2"/>
  <c r="E154" i="2"/>
  <c r="E208" i="2"/>
  <c r="E263" i="2"/>
  <c r="E417" i="2"/>
  <c r="E488" i="2"/>
  <c r="E497" i="2"/>
  <c r="D497" i="2" s="1"/>
  <c r="G149" i="27"/>
  <c r="D114" i="2"/>
  <c r="D459" i="2"/>
  <c r="E469" i="2"/>
  <c r="O468" i="2"/>
  <c r="R69" i="2"/>
  <c r="E562" i="2"/>
  <c r="D562" i="2" s="1"/>
  <c r="F8" i="2"/>
  <c r="D57" i="2"/>
  <c r="D428" i="2"/>
  <c r="F488" i="2"/>
  <c r="D547" i="2"/>
  <c r="G148" i="2"/>
  <c r="U436" i="2"/>
  <c r="H70" i="2"/>
  <c r="G71" i="2"/>
  <c r="E69" i="2"/>
  <c r="I88" i="23"/>
  <c r="I87" i="23" s="1"/>
  <c r="I86" i="23" s="1"/>
  <c r="I85" i="23" s="1"/>
  <c r="H23" i="23"/>
  <c r="I23" i="23" s="1"/>
  <c r="M468" i="2"/>
  <c r="K154" i="2"/>
  <c r="U156" i="2"/>
  <c r="J42" i="27" s="1"/>
  <c r="I84" i="23"/>
  <c r="I73" i="23"/>
  <c r="H71" i="23"/>
  <c r="H70" i="23" s="1"/>
  <c r="I138" i="23"/>
  <c r="I137" i="23"/>
  <c r="I136" i="23"/>
  <c r="H19" i="23"/>
  <c r="I19" i="23" s="1"/>
  <c r="H21" i="23"/>
  <c r="T29" i="2"/>
  <c r="T15" i="2"/>
  <c r="O42" i="2"/>
  <c r="R42" i="2"/>
  <c r="U260" i="2"/>
  <c r="U153" i="2"/>
  <c r="U151" i="2"/>
  <c r="U149" i="2"/>
  <c r="G179" i="2"/>
  <c r="D563" i="2"/>
  <c r="T550" i="2"/>
  <c r="T55" i="2"/>
  <c r="I175" i="28"/>
  <c r="I174" i="28" s="1"/>
  <c r="I169" i="28" s="1"/>
  <c r="I168" i="28" s="1"/>
  <c r="I167" i="28" s="1"/>
  <c r="I166" i="28" s="1"/>
  <c r="I165" i="28" s="1"/>
  <c r="G184" i="24"/>
  <c r="I184" i="24" s="1"/>
  <c r="K184" i="24" s="1"/>
  <c r="M184" i="24" s="1"/>
  <c r="O184" i="24" s="1"/>
  <c r="Q184" i="24" s="1"/>
  <c r="I82" i="23"/>
  <c r="I81" i="23" s="1"/>
  <c r="I80" i="23"/>
  <c r="I79" i="23" s="1"/>
  <c r="H40" i="23"/>
  <c r="G156" i="28"/>
  <c r="G155" i="28" s="1"/>
  <c r="G154" i="28" s="1"/>
  <c r="G153" i="28" s="1"/>
  <c r="K28" i="28"/>
  <c r="K21" i="28" s="1"/>
  <c r="I119" i="28"/>
  <c r="G120" i="28"/>
  <c r="G118" i="28" s="1"/>
  <c r="G119" i="28"/>
  <c r="G28" i="28"/>
  <c r="G21" i="28" s="1"/>
  <c r="G14" i="28" s="1"/>
  <c r="AA359" i="8"/>
  <c r="K477" i="16"/>
  <c r="K476" i="16" s="1"/>
  <c r="J482" i="16"/>
  <c r="G320" i="2"/>
  <c r="G489" i="2"/>
  <c r="J104" i="8"/>
  <c r="J102" i="8" s="1"/>
  <c r="AA7" i="8"/>
  <c r="T70" i="2"/>
  <c r="Z61" i="11"/>
  <c r="U498" i="2"/>
  <c r="H497" i="2"/>
  <c r="G93" i="2"/>
  <c r="G15" i="2"/>
  <c r="U122" i="2"/>
  <c r="I120" i="2"/>
  <c r="G120" i="2" s="1"/>
  <c r="G495" i="2"/>
  <c r="G536" i="2"/>
  <c r="O39" i="8"/>
  <c r="Z98" i="8"/>
  <c r="J173" i="8"/>
  <c r="I325" i="9"/>
  <c r="G325" i="9" s="1"/>
  <c r="AA217" i="11"/>
  <c r="G228" i="11"/>
  <c r="T242" i="11"/>
  <c r="J361" i="11"/>
  <c r="Z478" i="8"/>
  <c r="Z432" i="8"/>
  <c r="Z354" i="8"/>
  <c r="J206" i="9"/>
  <c r="V171" i="8"/>
  <c r="AB217" i="8"/>
  <c r="AA218" i="9"/>
  <c r="T219" i="9"/>
  <c r="H361" i="9"/>
  <c r="H360" i="9" s="1"/>
  <c r="AA442" i="9"/>
  <c r="H445" i="9"/>
  <c r="G445" i="9" s="1"/>
  <c r="AA39" i="11"/>
  <c r="T61" i="11"/>
  <c r="T60" i="11" s="1"/>
  <c r="G95" i="11"/>
  <c r="AA171" i="11"/>
  <c r="T172" i="11"/>
  <c r="N217" i="11"/>
  <c r="W217" i="11"/>
  <c r="W170" i="11" s="1"/>
  <c r="W499" i="11" s="1"/>
  <c r="I360" i="11"/>
  <c r="I359" i="11" s="1"/>
  <c r="K399" i="11"/>
  <c r="J399" i="11" s="1"/>
  <c r="J415" i="11"/>
  <c r="J407" i="11" s="1"/>
  <c r="AB423" i="11"/>
  <c r="I431" i="11"/>
  <c r="G432" i="11"/>
  <c r="Z458" i="11"/>
  <c r="AA444" i="11"/>
  <c r="AA441" i="11" s="1"/>
  <c r="Z441" i="11" s="1"/>
  <c r="AA39" i="12"/>
  <c r="G361" i="14"/>
  <c r="J484" i="15"/>
  <c r="K482" i="15"/>
  <c r="J482" i="15" s="1"/>
  <c r="G96" i="16"/>
  <c r="D40" i="16"/>
  <c r="F127" i="16"/>
  <c r="F126" i="16" s="1"/>
  <c r="Z129" i="16"/>
  <c r="AA127" i="16"/>
  <c r="AA126" i="16" s="1"/>
  <c r="J174" i="16"/>
  <c r="J173" i="16" s="1"/>
  <c r="T173" i="16"/>
  <c r="T219" i="16"/>
  <c r="G229" i="16"/>
  <c r="G339" i="16"/>
  <c r="Z351" i="16"/>
  <c r="J422" i="16"/>
  <c r="J420" i="16" s="1"/>
  <c r="K420" i="16"/>
  <c r="K408" i="16" s="1"/>
  <c r="AB40" i="17"/>
  <c r="J41" i="17"/>
  <c r="AA40" i="17"/>
  <c r="Z40" i="17" s="1"/>
  <c r="Z85" i="16"/>
  <c r="AA62" i="16"/>
  <c r="Z172" i="16"/>
  <c r="G290" i="16"/>
  <c r="G286" i="16" s="1"/>
  <c r="I286" i="16"/>
  <c r="J498" i="16"/>
  <c r="J496" i="16" s="1"/>
  <c r="J495" i="16" s="1"/>
  <c r="K496" i="16"/>
  <c r="K495" i="16" s="1"/>
  <c r="AA8" i="17"/>
  <c r="O381" i="2"/>
  <c r="T413" i="2"/>
  <c r="T182" i="2"/>
  <c r="G229" i="17"/>
  <c r="H286" i="17"/>
  <c r="H445" i="17"/>
  <c r="E42" i="2"/>
  <c r="J469" i="2"/>
  <c r="T469" i="2" s="1"/>
  <c r="T563" i="2"/>
  <c r="Q42" i="2"/>
  <c r="T67" i="2"/>
  <c r="T11" i="2"/>
  <c r="T148" i="2"/>
  <c r="U405" i="2"/>
  <c r="U397" i="2"/>
  <c r="U389" i="2"/>
  <c r="Z127" i="16"/>
  <c r="H442" i="9"/>
  <c r="AA61" i="16"/>
  <c r="K477" i="15"/>
  <c r="K476" i="15" s="1"/>
  <c r="Z444" i="11"/>
  <c r="C8" i="30"/>
  <c r="C6" i="30"/>
  <c r="F154" i="2"/>
  <c r="D154" i="2" s="1"/>
  <c r="D155" i="2"/>
  <c r="F508" i="2"/>
  <c r="E544" i="2"/>
  <c r="D545" i="2"/>
  <c r="Q544" i="2"/>
  <c r="U32" i="2"/>
  <c r="G66" i="27"/>
  <c r="AB103" i="9"/>
  <c r="Z103" i="9" s="1"/>
  <c r="F406" i="11"/>
  <c r="T188" i="8"/>
  <c r="H444" i="8"/>
  <c r="H441" i="8" s="1"/>
  <c r="G326" i="9"/>
  <c r="K326" i="9"/>
  <c r="AA217" i="13"/>
  <c r="Z217" i="13" s="1"/>
  <c r="J431" i="14"/>
  <c r="I102" i="11"/>
  <c r="G102" i="11" s="1"/>
  <c r="AA126" i="11"/>
  <c r="K325" i="11"/>
  <c r="I103" i="16"/>
  <c r="G432" i="16"/>
  <c r="K420" i="17"/>
  <c r="K408" i="17" s="1"/>
  <c r="T194" i="2"/>
  <c r="Q488" i="2"/>
  <c r="T489" i="2"/>
  <c r="T311" i="2"/>
  <c r="J418" i="2"/>
  <c r="T418" i="2" s="1"/>
  <c r="T459" i="2"/>
  <c r="U20" i="2"/>
  <c r="T504" i="2"/>
  <c r="J28" i="28"/>
  <c r="J21" i="28" s="1"/>
  <c r="C23" i="30"/>
  <c r="C39" i="30" s="1"/>
  <c r="O69" i="2"/>
  <c r="Z126" i="11"/>
  <c r="AA125" i="11"/>
  <c r="Z125" i="11" s="1"/>
  <c r="H209" i="28"/>
  <c r="I209" i="28" s="1"/>
  <c r="H207" i="28"/>
  <c r="I207" i="28" s="1"/>
  <c r="K120" i="28"/>
  <c r="K118" i="28" s="1"/>
  <c r="K119" i="28"/>
  <c r="U158" i="2"/>
  <c r="AB102" i="11"/>
  <c r="AB60" i="11" s="1"/>
  <c r="J126" i="11"/>
  <c r="H324" i="8"/>
  <c r="K420" i="9"/>
  <c r="K408" i="9" s="1"/>
  <c r="J203" i="11"/>
  <c r="K354" i="11"/>
  <c r="J354" i="11" s="1"/>
  <c r="J229" i="14"/>
  <c r="J228" i="14" s="1"/>
  <c r="T228" i="14"/>
  <c r="J267" i="14"/>
  <c r="I285" i="14"/>
  <c r="AA423" i="14"/>
  <c r="AA476" i="14"/>
  <c r="AA475" i="14" s="1"/>
  <c r="L61" i="17"/>
  <c r="G362" i="16"/>
  <c r="G129" i="28"/>
  <c r="I109" i="28"/>
  <c r="I108" i="28" s="1"/>
  <c r="I97" i="28" s="1"/>
  <c r="I96" i="28" s="1"/>
  <c r="I84" i="28" s="1"/>
  <c r="K324" i="11"/>
  <c r="G152" i="27"/>
  <c r="U118" i="2"/>
  <c r="K172" i="17"/>
  <c r="J482" i="9"/>
  <c r="K360" i="11"/>
  <c r="K359" i="11" s="1"/>
  <c r="K407" i="14"/>
  <c r="G103" i="16"/>
  <c r="G444" i="8"/>
  <c r="D208" i="2"/>
  <c r="AA359" i="11"/>
  <c r="K476" i="8"/>
  <c r="K475" i="8" s="1"/>
  <c r="AA171" i="9"/>
  <c r="H442" i="13"/>
  <c r="J481" i="12"/>
  <c r="J482" i="13"/>
  <c r="J494" i="8"/>
  <c r="J493" i="8" s="1"/>
  <c r="J235" i="9"/>
  <c r="K361" i="9"/>
  <c r="K360" i="9" s="1"/>
  <c r="Z445" i="9"/>
  <c r="K60" i="11"/>
  <c r="K423" i="12"/>
  <c r="K408" i="13"/>
  <c r="D170" i="11"/>
  <c r="T202" i="11"/>
  <c r="V171" i="11"/>
  <c r="V170" i="11" s="1"/>
  <c r="V499" i="11" s="1"/>
  <c r="I324" i="11"/>
  <c r="G324" i="11" s="1"/>
  <c r="G325" i="11"/>
  <c r="J173" i="12"/>
  <c r="J172" i="12" s="1"/>
  <c r="T172" i="12"/>
  <c r="D217" i="12"/>
  <c r="Z202" i="13"/>
  <c r="AA171" i="13"/>
  <c r="E217" i="13"/>
  <c r="Z8" i="14"/>
  <c r="AA7" i="14"/>
  <c r="X170" i="14"/>
  <c r="X499" i="14" s="1"/>
  <c r="G228" i="14"/>
  <c r="H217" i="14"/>
  <c r="J243" i="14"/>
  <c r="J242" i="14" s="1"/>
  <c r="T242" i="14"/>
  <c r="T266" i="14"/>
  <c r="W217" i="14"/>
  <c r="W170" i="14" s="1"/>
  <c r="W499" i="14" s="1"/>
  <c r="Z408" i="14"/>
  <c r="AB407" i="14"/>
  <c r="Z172" i="15"/>
  <c r="J174" i="15"/>
  <c r="J173" i="15" s="1"/>
  <c r="T173" i="15"/>
  <c r="G290" i="15"/>
  <c r="G286" i="15" s="1"/>
  <c r="I286" i="15"/>
  <c r="J422" i="15"/>
  <c r="J420" i="15" s="1"/>
  <c r="K420" i="15"/>
  <c r="K408" i="15" s="1"/>
  <c r="Z452" i="16"/>
  <c r="AA445" i="16"/>
  <c r="J459" i="16"/>
  <c r="AB127" i="17"/>
  <c r="Z129" i="17"/>
  <c r="AB408" i="17"/>
  <c r="Z409" i="17"/>
  <c r="U370" i="2"/>
  <c r="I25" i="27"/>
  <c r="G25" i="27" s="1"/>
  <c r="U115" i="2"/>
  <c r="U238" i="2"/>
  <c r="T239" i="2"/>
  <c r="G82" i="24"/>
  <c r="I82" i="24" s="1"/>
  <c r="K82" i="24" s="1"/>
  <c r="M82" i="24" s="1"/>
  <c r="O82" i="24" s="1"/>
  <c r="Q82" i="24" s="1"/>
  <c r="K266" i="14"/>
  <c r="H360" i="11"/>
  <c r="J119" i="28"/>
  <c r="G326" i="16"/>
  <c r="G444" i="12"/>
  <c r="G441" i="12" s="1"/>
  <c r="K399" i="8"/>
  <c r="G29" i="2"/>
  <c r="AA218" i="17"/>
  <c r="AA325" i="16"/>
  <c r="H325" i="16"/>
  <c r="T286" i="16"/>
  <c r="AA477" i="9"/>
  <c r="H285" i="8"/>
  <c r="AA217" i="8"/>
  <c r="T218" i="8"/>
  <c r="K266" i="8"/>
  <c r="G479" i="2"/>
  <c r="H488" i="2"/>
  <c r="G17" i="2"/>
  <c r="G501" i="2"/>
  <c r="G19" i="2"/>
  <c r="T324" i="2"/>
  <c r="G382" i="2"/>
  <c r="H545" i="2"/>
  <c r="H544" i="2" s="1"/>
  <c r="G550" i="2"/>
  <c r="G27" i="2"/>
  <c r="I418" i="2"/>
  <c r="W418" i="2" s="1"/>
  <c r="G493" i="2"/>
  <c r="I360" i="12"/>
  <c r="K266" i="11"/>
  <c r="T218" i="11"/>
  <c r="G409" i="2"/>
  <c r="G504" i="2"/>
  <c r="I8" i="2"/>
  <c r="Z126" i="13"/>
  <c r="K267" i="15"/>
  <c r="AA407" i="8"/>
  <c r="T285" i="8"/>
  <c r="AA171" i="8"/>
  <c r="AA360" i="13"/>
  <c r="H360" i="13"/>
  <c r="AA360" i="12"/>
  <c r="AA431" i="14"/>
  <c r="Z431" i="14" s="1"/>
  <c r="K354" i="14"/>
  <c r="AA7" i="9"/>
  <c r="K419" i="8"/>
  <c r="K407" i="8" s="1"/>
  <c r="J229" i="12"/>
  <c r="J228" i="12" s="1"/>
  <c r="AA7" i="13"/>
  <c r="K266" i="12"/>
  <c r="AA217" i="12"/>
  <c r="AA493" i="14"/>
  <c r="Z493" i="14" s="1"/>
  <c r="AA432" i="13"/>
  <c r="T242" i="13"/>
  <c r="H325" i="17"/>
  <c r="T229" i="15"/>
  <c r="AA325" i="17"/>
  <c r="AA432" i="9"/>
  <c r="Z432" i="9" s="1"/>
  <c r="K494" i="8"/>
  <c r="K493" i="8" s="1"/>
  <c r="Z325" i="8"/>
  <c r="K325" i="13"/>
  <c r="K266" i="13"/>
  <c r="AA408" i="15"/>
  <c r="Z408" i="11"/>
  <c r="Z432" i="12"/>
  <c r="Z429" i="12"/>
  <c r="K419" i="12"/>
  <c r="K407" i="12" s="1"/>
  <c r="K406" i="12" s="1"/>
  <c r="Z436" i="13"/>
  <c r="Z409" i="13"/>
  <c r="Z218" i="14"/>
  <c r="Z146" i="14"/>
  <c r="AA60" i="14"/>
  <c r="J277" i="15"/>
  <c r="Z235" i="15"/>
  <c r="AA424" i="17"/>
  <c r="AA407" i="17" s="1"/>
  <c r="Z479" i="15"/>
  <c r="G428" i="2"/>
  <c r="G559" i="2"/>
  <c r="G324" i="2"/>
  <c r="G204" i="2"/>
  <c r="Z53" i="8"/>
  <c r="Z84" i="8"/>
  <c r="I102" i="8"/>
  <c r="AA493" i="8"/>
  <c r="Z493" i="8" s="1"/>
  <c r="AA126" i="8"/>
  <c r="G325" i="8"/>
  <c r="K267" i="9"/>
  <c r="T286" i="9"/>
  <c r="AA424" i="9"/>
  <c r="F171" i="11"/>
  <c r="F170" i="11" s="1"/>
  <c r="K202" i="11"/>
  <c r="AB217" i="11"/>
  <c r="AB360" i="11"/>
  <c r="G424" i="11"/>
  <c r="G423" i="11" s="1"/>
  <c r="J482" i="11"/>
  <c r="K481" i="11"/>
  <c r="G490" i="11"/>
  <c r="K7" i="12"/>
  <c r="AA7" i="12"/>
  <c r="J10" i="12"/>
  <c r="G53" i="12"/>
  <c r="G39" i="12" s="1"/>
  <c r="K102" i="12"/>
  <c r="K60" i="12" s="1"/>
  <c r="G158" i="12"/>
  <c r="G172" i="12"/>
  <c r="T202" i="12"/>
  <c r="J202" i="12" s="1"/>
  <c r="V171" i="12"/>
  <c r="H217" i="12"/>
  <c r="H170" i="12" s="1"/>
  <c r="F7" i="12"/>
  <c r="F217" i="12"/>
  <c r="M406" i="12"/>
  <c r="E476" i="12"/>
  <c r="E475" i="12" s="1"/>
  <c r="I476" i="12"/>
  <c r="I475" i="12" s="1"/>
  <c r="D39" i="13"/>
  <c r="Z40" i="13"/>
  <c r="AA61" i="13"/>
  <c r="Z61" i="13" s="1"/>
  <c r="G84" i="13"/>
  <c r="G95" i="13"/>
  <c r="G116" i="13"/>
  <c r="E125" i="13"/>
  <c r="R125" i="13"/>
  <c r="N125" i="13"/>
  <c r="I217" i="13"/>
  <c r="R217" i="13"/>
  <c r="T228" i="13"/>
  <c r="T217" i="13" s="1"/>
  <c r="G242" i="13"/>
  <c r="M39" i="13"/>
  <c r="AA408" i="13"/>
  <c r="R407" i="13"/>
  <c r="Z425" i="13"/>
  <c r="AA424" i="13"/>
  <c r="G425" i="13"/>
  <c r="G424" i="13" s="1"/>
  <c r="O39" i="13"/>
  <c r="S125" i="13"/>
  <c r="S500" i="13" s="1"/>
  <c r="S507" i="13" s="1"/>
  <c r="F432" i="13"/>
  <c r="F407" i="13" s="1"/>
  <c r="J432" i="13"/>
  <c r="T432" i="13"/>
  <c r="Z452" i="13"/>
  <c r="E7" i="14"/>
  <c r="T7" i="14"/>
  <c r="AB7" i="14"/>
  <c r="J40" i="14"/>
  <c r="E60" i="14"/>
  <c r="H60" i="14"/>
  <c r="N60" i="14"/>
  <c r="AA126" i="14"/>
  <c r="AA125" i="14" s="1"/>
  <c r="Z125" i="14" s="1"/>
  <c r="G242" i="14"/>
  <c r="J289" i="14"/>
  <c r="T285" i="14"/>
  <c r="G325" i="14"/>
  <c r="H324" i="14"/>
  <c r="I360" i="14"/>
  <c r="I359" i="14" s="1"/>
  <c r="K399" i="14"/>
  <c r="D407" i="14"/>
  <c r="D406" i="14" s="1"/>
  <c r="F407" i="14"/>
  <c r="T407" i="14"/>
  <c r="T406" i="14" s="1"/>
  <c r="Z415" i="14"/>
  <c r="AA407" i="14"/>
  <c r="Z407" i="14" s="1"/>
  <c r="G415" i="14"/>
  <c r="F423" i="14"/>
  <c r="G431" i="14"/>
  <c r="F444" i="14"/>
  <c r="F441" i="14" s="1"/>
  <c r="O125" i="14"/>
  <c r="O39" i="14"/>
  <c r="Q125" i="14"/>
  <c r="P500" i="15"/>
  <c r="P507" i="15" s="1"/>
  <c r="G11" i="15"/>
  <c r="H40" i="15"/>
  <c r="L40" i="15"/>
  <c r="E40" i="15"/>
  <c r="G54" i="15"/>
  <c r="G40" i="15" s="1"/>
  <c r="Z85" i="15"/>
  <c r="AA62" i="15"/>
  <c r="AA126" i="15"/>
  <c r="H127" i="15"/>
  <c r="H126" i="15" s="1"/>
  <c r="M172" i="15"/>
  <c r="O172" i="15"/>
  <c r="G173" i="15"/>
  <c r="E218" i="15"/>
  <c r="L218" i="15"/>
  <c r="N218" i="15"/>
  <c r="R218" i="15"/>
  <c r="J290" i="15"/>
  <c r="T286" i="15"/>
  <c r="AA325" i="15"/>
  <c r="G326" i="15"/>
  <c r="H325" i="15"/>
  <c r="G325" i="15" s="1"/>
  <c r="AB325" i="15"/>
  <c r="Z325" i="15" s="1"/>
  <c r="G452" i="15"/>
  <c r="H445" i="15"/>
  <c r="G445" i="15" s="1"/>
  <c r="E8" i="16"/>
  <c r="J357" i="16"/>
  <c r="K355" i="16"/>
  <c r="J355" i="16" s="1"/>
  <c r="D361" i="16"/>
  <c r="D360" i="16" s="1"/>
  <c r="J432" i="16"/>
  <c r="H126" i="17"/>
  <c r="F218" i="17"/>
  <c r="H218" i="17"/>
  <c r="I361" i="17"/>
  <c r="G361" i="17" s="1"/>
  <c r="G360" i="17" s="1"/>
  <c r="U235" i="2"/>
  <c r="I424" i="15"/>
  <c r="I432" i="15"/>
  <c r="E442" i="15"/>
  <c r="D445" i="15"/>
  <c r="D442" i="15" s="1"/>
  <c r="E476" i="15"/>
  <c r="H8" i="16"/>
  <c r="H40" i="16"/>
  <c r="M40" i="16"/>
  <c r="O40" i="16"/>
  <c r="T40" i="16"/>
  <c r="E62" i="16"/>
  <c r="E61" i="16" s="1"/>
  <c r="H62" i="16"/>
  <c r="H61" i="16" s="1"/>
  <c r="L61" i="16"/>
  <c r="D8" i="16"/>
  <c r="K127" i="16"/>
  <c r="K126" i="16" s="1"/>
  <c r="J190" i="16"/>
  <c r="J189" i="16" s="1"/>
  <c r="T189" i="16"/>
  <c r="T172" i="16" s="1"/>
  <c r="J204" i="16"/>
  <c r="K203" i="16"/>
  <c r="K172" i="16" s="1"/>
  <c r="M218" i="16"/>
  <c r="R218" i="16"/>
  <c r="AA218" i="16"/>
  <c r="E286" i="16"/>
  <c r="J324" i="16"/>
  <c r="K286" i="16"/>
  <c r="I361" i="16"/>
  <c r="L407" i="16"/>
  <c r="F408" i="16"/>
  <c r="I408" i="16"/>
  <c r="T424" i="16"/>
  <c r="AB432" i="16"/>
  <c r="Z432" i="16" s="1"/>
  <c r="E408" i="16"/>
  <c r="I442" i="16"/>
  <c r="F477" i="16"/>
  <c r="F476" i="16" s="1"/>
  <c r="E8" i="17"/>
  <c r="I8" i="17"/>
  <c r="T40" i="17"/>
  <c r="E61" i="17"/>
  <c r="G96" i="17"/>
  <c r="G127" i="17"/>
  <c r="E126" i="17"/>
  <c r="G159" i="17"/>
  <c r="Y171" i="17"/>
  <c r="Y502" i="17" s="1"/>
  <c r="G173" i="17"/>
  <c r="E218" i="17"/>
  <c r="Z219" i="17"/>
  <c r="G219" i="17"/>
  <c r="E325" i="17"/>
  <c r="I218" i="17"/>
  <c r="T325" i="17"/>
  <c r="T361" i="17"/>
  <c r="T360" i="17" s="1"/>
  <c r="G409" i="17"/>
  <c r="I408" i="17"/>
  <c r="AB424" i="17"/>
  <c r="J431" i="17"/>
  <c r="K430" i="17"/>
  <c r="J430" i="17" s="1"/>
  <c r="J483" i="17"/>
  <c r="K482" i="17"/>
  <c r="AB442" i="15"/>
  <c r="T320" i="2"/>
  <c r="U261" i="2"/>
  <c r="U219" i="2"/>
  <c r="U144" i="2"/>
  <c r="U142" i="2"/>
  <c r="U111" i="2"/>
  <c r="D445" i="17"/>
  <c r="D442" i="17" s="1"/>
  <c r="F445" i="17"/>
  <c r="F442" i="17" s="1"/>
  <c r="I477" i="17"/>
  <c r="I476" i="17" s="1"/>
  <c r="Z479" i="17"/>
  <c r="G479" i="17"/>
  <c r="G477" i="17" s="1"/>
  <c r="U552" i="2"/>
  <c r="U250" i="2"/>
  <c r="U227" i="2"/>
  <c r="R468" i="2"/>
  <c r="U543" i="2"/>
  <c r="U254" i="2"/>
  <c r="U246" i="2"/>
  <c r="U231" i="2"/>
  <c r="U223" i="2"/>
  <c r="U215" i="2"/>
  <c r="U194" i="2"/>
  <c r="U16" i="2"/>
  <c r="G159" i="27"/>
  <c r="K544" i="2"/>
  <c r="J54" i="28"/>
  <c r="J109" i="28"/>
  <c r="J108" i="28" s="1"/>
  <c r="J97" i="28" s="1"/>
  <c r="J96" i="28" s="1"/>
  <c r="J84" i="28" s="1"/>
  <c r="G109" i="28"/>
  <c r="G108" i="28" s="1"/>
  <c r="G97" i="28" s="1"/>
  <c r="G96" i="28" s="1"/>
  <c r="G84" i="28" s="1"/>
  <c r="J482" i="17"/>
  <c r="K477" i="17"/>
  <c r="K476" i="17" s="1"/>
  <c r="K424" i="17"/>
  <c r="K407" i="17" s="1"/>
  <c r="J203" i="16"/>
  <c r="I360" i="17"/>
  <c r="K325" i="16"/>
  <c r="G360" i="14"/>
  <c r="G359" i="14" s="1"/>
  <c r="AA60" i="13"/>
  <c r="J267" i="9"/>
  <c r="K218" i="9"/>
  <c r="AA125" i="8"/>
  <c r="Z125" i="8" s="1"/>
  <c r="Z126" i="8"/>
  <c r="G102" i="8"/>
  <c r="K217" i="13"/>
  <c r="J266" i="13"/>
  <c r="AA170" i="12"/>
  <c r="J354" i="14"/>
  <c r="AA359" i="12"/>
  <c r="AA359" i="13"/>
  <c r="Z171" i="8"/>
  <c r="I359" i="12"/>
  <c r="G360" i="12"/>
  <c r="G359" i="12" s="1"/>
  <c r="I417" i="2"/>
  <c r="W417" i="2" s="1"/>
  <c r="Z7" i="14"/>
  <c r="K217" i="14"/>
  <c r="I170" i="11"/>
  <c r="I360" i="16"/>
  <c r="G361" i="16"/>
  <c r="G360" i="16" s="1"/>
  <c r="AA171" i="16"/>
  <c r="H442" i="15"/>
  <c r="AA61" i="15"/>
  <c r="F406" i="14"/>
  <c r="J399" i="14"/>
  <c r="K360" i="14"/>
  <c r="K359" i="14" s="1"/>
  <c r="J481" i="11"/>
  <c r="K476" i="11"/>
  <c r="K475" i="11" s="1"/>
  <c r="AB359" i="11"/>
  <c r="Z359" i="11" s="1"/>
  <c r="Z360" i="11"/>
  <c r="J202" i="11"/>
  <c r="K171" i="11"/>
  <c r="AA407" i="15"/>
  <c r="K217" i="12"/>
  <c r="J266" i="12"/>
  <c r="H359" i="13"/>
  <c r="K218" i="15"/>
  <c r="J267" i="15"/>
  <c r="J266" i="11"/>
  <c r="J266" i="8"/>
  <c r="K217" i="8"/>
  <c r="AA476" i="9"/>
  <c r="Z476" i="9" s="1"/>
  <c r="Z477" i="9"/>
  <c r="AA171" i="17"/>
  <c r="J399" i="8"/>
  <c r="K360" i="8"/>
  <c r="K359" i="8" s="1"/>
  <c r="H359" i="11"/>
  <c r="G360" i="11"/>
  <c r="G359" i="11" s="1"/>
  <c r="AB407" i="17"/>
  <c r="Z408" i="17"/>
  <c r="AB126" i="17"/>
  <c r="Z126" i="17" s="1"/>
  <c r="Z127" i="17"/>
  <c r="AA442" i="16"/>
  <c r="Z442" i="16" s="1"/>
  <c r="Z445" i="16"/>
  <c r="AA171" i="15"/>
  <c r="S11" i="24" l="1"/>
  <c r="M52" i="24"/>
  <c r="G111" i="24"/>
  <c r="I111" i="24" s="1"/>
  <c r="K111" i="24" s="1"/>
  <c r="M111" i="24" s="1"/>
  <c r="O111" i="24" s="1"/>
  <c r="Q111" i="24" s="1"/>
  <c r="K52" i="24"/>
  <c r="K44" i="24" s="1"/>
  <c r="K40" i="24" s="1"/>
  <c r="I52" i="24"/>
  <c r="G85" i="24"/>
  <c r="I86" i="24"/>
  <c r="K86" i="24" s="1"/>
  <c r="M86" i="24" s="1"/>
  <c r="O86" i="24" s="1"/>
  <c r="Q86" i="24" s="1"/>
  <c r="G105" i="24"/>
  <c r="I105" i="24" s="1"/>
  <c r="K105" i="24" s="1"/>
  <c r="M105" i="24" s="1"/>
  <c r="O105" i="24" s="1"/>
  <c r="Q105" i="24" s="1"/>
  <c r="I106" i="24"/>
  <c r="K106" i="24" s="1"/>
  <c r="M106" i="24" s="1"/>
  <c r="O106" i="24" s="1"/>
  <c r="Q106" i="24" s="1"/>
  <c r="G66" i="24"/>
  <c r="I66" i="24" s="1"/>
  <c r="G89" i="24"/>
  <c r="G123" i="24"/>
  <c r="G117" i="24"/>
  <c r="U170" i="8"/>
  <c r="U499" i="8" s="1"/>
  <c r="G459" i="9"/>
  <c r="Z126" i="14"/>
  <c r="H171" i="17"/>
  <c r="Z217" i="11"/>
  <c r="I60" i="11"/>
  <c r="AA126" i="9"/>
  <c r="T42" i="2"/>
  <c r="H8" i="2"/>
  <c r="G498" i="2"/>
  <c r="G23" i="2"/>
  <c r="G445" i="16"/>
  <c r="Z477" i="16"/>
  <c r="Z476" i="12"/>
  <c r="I497" i="2"/>
  <c r="W497" i="2" s="1"/>
  <c r="G9" i="2"/>
  <c r="H69" i="2"/>
  <c r="G164" i="2"/>
  <c r="E7" i="8"/>
  <c r="J26" i="8"/>
  <c r="D39" i="8"/>
  <c r="I39" i="8"/>
  <c r="L39" i="8"/>
  <c r="R39" i="8"/>
  <c r="F61" i="8"/>
  <c r="I61" i="8"/>
  <c r="I60" i="8" s="1"/>
  <c r="M60" i="8"/>
  <c r="N125" i="8"/>
  <c r="F125" i="8"/>
  <c r="L125" i="8"/>
  <c r="P125" i="8"/>
  <c r="Y170" i="8"/>
  <c r="M171" i="8"/>
  <c r="O171" i="8"/>
  <c r="D217" i="8"/>
  <c r="W217" i="8"/>
  <c r="J325" i="8"/>
  <c r="Z479" i="9"/>
  <c r="G479" i="9"/>
  <c r="G172" i="13"/>
  <c r="F172" i="9"/>
  <c r="F61" i="12"/>
  <c r="T324" i="12"/>
  <c r="K126" i="13"/>
  <c r="K125" i="13" s="1"/>
  <c r="AB476" i="14"/>
  <c r="AB475" i="14" s="1"/>
  <c r="Z475" i="14" s="1"/>
  <c r="AB62" i="16"/>
  <c r="Z62" i="16" s="1"/>
  <c r="G98" i="27"/>
  <c r="H124" i="27"/>
  <c r="R325" i="9"/>
  <c r="J491" i="9"/>
  <c r="K495" i="9"/>
  <c r="K494" i="9" s="1"/>
  <c r="Z495" i="9"/>
  <c r="G252" i="11"/>
  <c r="T39" i="13"/>
  <c r="L171" i="13"/>
  <c r="G253" i="16"/>
  <c r="I114" i="23"/>
  <c r="I113" i="23" s="1"/>
  <c r="G144" i="23"/>
  <c r="I145" i="23"/>
  <c r="G61" i="23"/>
  <c r="G41" i="23" s="1"/>
  <c r="G83" i="23"/>
  <c r="G52" i="24"/>
  <c r="G44" i="24" s="1"/>
  <c r="G42" i="27"/>
  <c r="G477" i="9"/>
  <c r="AB218" i="9"/>
  <c r="G253" i="9"/>
  <c r="H286" i="9"/>
  <c r="L325" i="9"/>
  <c r="N325" i="9"/>
  <c r="T361" i="9"/>
  <c r="T360" i="9" s="1"/>
  <c r="K442" i="9"/>
  <c r="T476" i="9"/>
  <c r="D477" i="9"/>
  <c r="D476" i="9" s="1"/>
  <c r="I127" i="9"/>
  <c r="G487" i="9"/>
  <c r="D60" i="11"/>
  <c r="F60" i="11"/>
  <c r="O125" i="11"/>
  <c r="F125" i="11"/>
  <c r="M125" i="11"/>
  <c r="Q125" i="11"/>
  <c r="AB171" i="11"/>
  <c r="E217" i="11"/>
  <c r="H217" i="11"/>
  <c r="G234" i="11"/>
  <c r="J267" i="11"/>
  <c r="J268" i="11"/>
  <c r="J270" i="11"/>
  <c r="J276" i="11"/>
  <c r="G279" i="11"/>
  <c r="H285" i="11"/>
  <c r="T324" i="11"/>
  <c r="AB324" i="11"/>
  <c r="E360" i="11"/>
  <c r="E359" i="11" s="1"/>
  <c r="H407" i="11"/>
  <c r="H406" i="11" s="1"/>
  <c r="T407" i="11"/>
  <c r="AB407" i="11"/>
  <c r="AB406" i="11" s="1"/>
  <c r="R406" i="11"/>
  <c r="T423" i="11"/>
  <c r="D441" i="11"/>
  <c r="D476" i="11"/>
  <c r="D475" i="11" s="1"/>
  <c r="F476" i="11"/>
  <c r="F475" i="11" s="1"/>
  <c r="T476" i="11"/>
  <c r="T475" i="11" s="1"/>
  <c r="AB476" i="11"/>
  <c r="AB475" i="11" s="1"/>
  <c r="Z18" i="12"/>
  <c r="D39" i="12"/>
  <c r="I39" i="12"/>
  <c r="L39" i="12"/>
  <c r="N39" i="12"/>
  <c r="R39" i="12"/>
  <c r="E61" i="12"/>
  <c r="I61" i="12"/>
  <c r="I60" i="12" s="1"/>
  <c r="T61" i="12"/>
  <c r="AB61" i="12"/>
  <c r="E217" i="12"/>
  <c r="I217" i="12"/>
  <c r="I170" i="12" s="1"/>
  <c r="L217" i="12"/>
  <c r="N217" i="12"/>
  <c r="R217" i="12"/>
  <c r="Z266" i="12"/>
  <c r="Z279" i="12"/>
  <c r="E324" i="12"/>
  <c r="L324" i="12"/>
  <c r="N324" i="12"/>
  <c r="R324" i="12"/>
  <c r="K39" i="13"/>
  <c r="N39" i="13"/>
  <c r="AB39" i="13"/>
  <c r="Z62" i="13"/>
  <c r="H61" i="13"/>
  <c r="H60" i="13" s="1"/>
  <c r="Z84" i="13"/>
  <c r="H125" i="13"/>
  <c r="Z143" i="13"/>
  <c r="Z146" i="13"/>
  <c r="F171" i="13"/>
  <c r="F170" i="13" s="1"/>
  <c r="P499" i="12"/>
  <c r="P506" i="12" s="1"/>
  <c r="X217" i="13"/>
  <c r="Z420" i="13"/>
  <c r="J212" i="14"/>
  <c r="K62" i="15"/>
  <c r="R508" i="2"/>
  <c r="V114" i="2"/>
  <c r="N171" i="13"/>
  <c r="R171" i="13"/>
  <c r="D217" i="14"/>
  <c r="M217" i="14"/>
  <c r="K423" i="14"/>
  <c r="E444" i="14"/>
  <c r="E441" i="14" s="1"/>
  <c r="J451" i="14"/>
  <c r="J458" i="14"/>
  <c r="Z467" i="14"/>
  <c r="D476" i="14"/>
  <c r="D475" i="14" s="1"/>
  <c r="F476" i="14"/>
  <c r="F475" i="14" s="1"/>
  <c r="T476" i="14"/>
  <c r="T475" i="14" s="1"/>
  <c r="K8" i="15"/>
  <c r="F40" i="15"/>
  <c r="I40" i="15"/>
  <c r="G147" i="15"/>
  <c r="T325" i="15"/>
  <c r="G362" i="15"/>
  <c r="AA361" i="15"/>
  <c r="G385" i="15"/>
  <c r="G389" i="15"/>
  <c r="J389" i="15"/>
  <c r="D361" i="15"/>
  <c r="D360" i="15" s="1"/>
  <c r="G400" i="15"/>
  <c r="F442" i="15"/>
  <c r="Z487" i="15"/>
  <c r="G487" i="15"/>
  <c r="G85" i="16"/>
  <c r="T126" i="16"/>
  <c r="I424" i="16"/>
  <c r="AB424" i="16"/>
  <c r="D432" i="16"/>
  <c r="H432" i="16"/>
  <c r="K432" i="16"/>
  <c r="K407" i="16" s="1"/>
  <c r="E442" i="16"/>
  <c r="Z479" i="16"/>
  <c r="G479" i="16"/>
  <c r="G477" i="16" s="1"/>
  <c r="H8" i="17"/>
  <c r="K8" i="17"/>
  <c r="J11" i="17"/>
  <c r="J27" i="17"/>
  <c r="H40" i="17"/>
  <c r="K40" i="17"/>
  <c r="M40" i="17"/>
  <c r="E40" i="17"/>
  <c r="Z54" i="17"/>
  <c r="G54" i="17"/>
  <c r="G40" i="17" s="1"/>
  <c r="D62" i="17"/>
  <c r="D61" i="17" s="1"/>
  <c r="F62" i="17"/>
  <c r="F61" i="17" s="1"/>
  <c r="I62" i="17"/>
  <c r="AB62" i="17"/>
  <c r="Z85" i="17"/>
  <c r="D218" i="17"/>
  <c r="M218" i="17"/>
  <c r="O218" i="17"/>
  <c r="V218" i="17"/>
  <c r="X218" i="17"/>
  <c r="Z235" i="17"/>
  <c r="G235" i="17"/>
  <c r="J253" i="17"/>
  <c r="F286" i="17"/>
  <c r="G290" i="17"/>
  <c r="G339" i="17"/>
  <c r="N408" i="17"/>
  <c r="N407" i="17" s="1"/>
  <c r="AA170" i="13"/>
  <c r="Z39" i="13"/>
  <c r="Z427" i="11"/>
  <c r="H39" i="12"/>
  <c r="K39" i="12"/>
  <c r="M39" i="12"/>
  <c r="M499" i="12" s="1"/>
  <c r="M506" i="12" s="1"/>
  <c r="O39" i="12"/>
  <c r="T39" i="12"/>
  <c r="AB39" i="12"/>
  <c r="D61" i="12"/>
  <c r="H61" i="12"/>
  <c r="H60" i="12" s="1"/>
  <c r="H126" i="12"/>
  <c r="H125" i="12" s="1"/>
  <c r="AA523" i="12"/>
  <c r="M217" i="12"/>
  <c r="O217" i="12"/>
  <c r="V217" i="12"/>
  <c r="V170" i="12" s="1"/>
  <c r="V499" i="12" s="1"/>
  <c r="X217" i="12"/>
  <c r="G242" i="12"/>
  <c r="J274" i="12"/>
  <c r="J276" i="12"/>
  <c r="G279" i="12"/>
  <c r="E285" i="12"/>
  <c r="J313" i="12"/>
  <c r="D324" i="12"/>
  <c r="F39" i="12"/>
  <c r="G325" i="12"/>
  <c r="K325" i="12"/>
  <c r="G338" i="12"/>
  <c r="J338" i="12"/>
  <c r="G354" i="12"/>
  <c r="K354" i="12"/>
  <c r="J354" i="12" s="1"/>
  <c r="E360" i="12"/>
  <c r="E359" i="12" s="1"/>
  <c r="G361" i="12"/>
  <c r="T360" i="12"/>
  <c r="T359" i="12" s="1"/>
  <c r="AB360" i="12"/>
  <c r="J372" i="12"/>
  <c r="J375" i="12"/>
  <c r="Z399" i="12"/>
  <c r="S406" i="12"/>
  <c r="H407" i="12"/>
  <c r="T407" i="12"/>
  <c r="AB407" i="12"/>
  <c r="AB406" i="12" s="1"/>
  <c r="J408" i="12"/>
  <c r="Z419" i="12"/>
  <c r="G486" i="12"/>
  <c r="E7" i="13"/>
  <c r="H7" i="13"/>
  <c r="K7" i="13"/>
  <c r="Z24" i="13"/>
  <c r="G26" i="13"/>
  <c r="J26" i="13"/>
  <c r="E39" i="13"/>
  <c r="H39" i="13"/>
  <c r="Z53" i="13"/>
  <c r="G53" i="13"/>
  <c r="G39" i="13" s="1"/>
  <c r="E61" i="13"/>
  <c r="K61" i="13"/>
  <c r="J62" i="13"/>
  <c r="D125" i="13"/>
  <c r="Z128" i="13"/>
  <c r="G128" i="13"/>
  <c r="Z158" i="13"/>
  <c r="G158" i="13"/>
  <c r="X170" i="13"/>
  <c r="X500" i="13" s="1"/>
  <c r="I171" i="13"/>
  <c r="I170" i="13" s="1"/>
  <c r="AB171" i="13"/>
  <c r="D217" i="13"/>
  <c r="H217" i="13"/>
  <c r="V217" i="13"/>
  <c r="V170" i="13" s="1"/>
  <c r="V500" i="13" s="1"/>
  <c r="G234" i="13"/>
  <c r="J242" i="13"/>
  <c r="G252" i="13"/>
  <c r="J267" i="13"/>
  <c r="J268" i="13"/>
  <c r="J269" i="13"/>
  <c r="J270" i="13"/>
  <c r="G279" i="13"/>
  <c r="Z285" i="13"/>
  <c r="E171" i="13"/>
  <c r="H324" i="13"/>
  <c r="T324" i="13"/>
  <c r="AB324" i="13"/>
  <c r="Z324" i="13" s="1"/>
  <c r="J350" i="13"/>
  <c r="Z354" i="13"/>
  <c r="I360" i="13"/>
  <c r="T360" i="13"/>
  <c r="T359" i="13" s="1"/>
  <c r="T477" i="13"/>
  <c r="AB477" i="13"/>
  <c r="Z39" i="12"/>
  <c r="Z407" i="12"/>
  <c r="S499" i="12"/>
  <c r="S506" i="12" s="1"/>
  <c r="AA445" i="13"/>
  <c r="AA442" i="13" s="1"/>
  <c r="E477" i="13"/>
  <c r="E476" i="13" s="1"/>
  <c r="H476" i="13"/>
  <c r="Z479" i="13"/>
  <c r="G479" i="13"/>
  <c r="G477" i="13" s="1"/>
  <c r="Z482" i="13"/>
  <c r="T39" i="14"/>
  <c r="AB39" i="14"/>
  <c r="Z39" i="14" s="1"/>
  <c r="E39" i="14"/>
  <c r="D60" i="14"/>
  <c r="F60" i="14"/>
  <c r="T60" i="14"/>
  <c r="V170" i="14"/>
  <c r="V499" i="14" s="1"/>
  <c r="F217" i="14"/>
  <c r="T324" i="14"/>
  <c r="D8" i="15"/>
  <c r="F8" i="15"/>
  <c r="T8" i="15"/>
  <c r="AB8" i="15"/>
  <c r="Z8" i="15" s="1"/>
  <c r="D40" i="15"/>
  <c r="R40" i="15"/>
  <c r="E62" i="15"/>
  <c r="E61" i="15" s="1"/>
  <c r="H62" i="15"/>
  <c r="H61" i="15" s="1"/>
  <c r="J63" i="15"/>
  <c r="AB103" i="15"/>
  <c r="K103" i="15"/>
  <c r="K127" i="15"/>
  <c r="K126" i="15" s="1"/>
  <c r="M126" i="15"/>
  <c r="O126" i="15"/>
  <c r="Q126" i="15"/>
  <c r="S126" i="15"/>
  <c r="G129" i="15"/>
  <c r="X171" i="15"/>
  <c r="X500" i="15" s="1"/>
  <c r="G219" i="15"/>
  <c r="G243" i="15"/>
  <c r="J271" i="15"/>
  <c r="K326" i="15"/>
  <c r="E325" i="15"/>
  <c r="D408" i="15"/>
  <c r="H408" i="15"/>
  <c r="T408" i="15"/>
  <c r="AB408" i="15"/>
  <c r="Z408" i="15" s="1"/>
  <c r="Q407" i="15"/>
  <c r="E424" i="15"/>
  <c r="T442" i="15"/>
  <c r="F62" i="16"/>
  <c r="F61" i="16" s="1"/>
  <c r="I62" i="16"/>
  <c r="I61" i="16" s="1"/>
  <c r="T62" i="16"/>
  <c r="J63" i="16"/>
  <c r="J62" i="16" s="1"/>
  <c r="J96" i="16"/>
  <c r="N61" i="16"/>
  <c r="D126" i="16"/>
  <c r="H126" i="16"/>
  <c r="Z144" i="16"/>
  <c r="J147" i="16"/>
  <c r="G147" i="16"/>
  <c r="K267" i="16"/>
  <c r="K218" i="16" s="1"/>
  <c r="E324" i="14"/>
  <c r="E170" i="14" s="1"/>
  <c r="AB171" i="15"/>
  <c r="Z494" i="13"/>
  <c r="V209" i="2"/>
  <c r="H208" i="2"/>
  <c r="V264" i="2"/>
  <c r="H263" i="2"/>
  <c r="G242" i="11"/>
  <c r="AB360" i="13"/>
  <c r="N408" i="13"/>
  <c r="N407" i="13" s="1"/>
  <c r="G409" i="13"/>
  <c r="G408" i="13" s="1"/>
  <c r="P407" i="13"/>
  <c r="P500" i="13" s="1"/>
  <c r="P507" i="13" s="1"/>
  <c r="AB424" i="13"/>
  <c r="O407" i="13"/>
  <c r="Z430" i="13"/>
  <c r="D432" i="13"/>
  <c r="D407" i="13" s="1"/>
  <c r="H424" i="13"/>
  <c r="I432" i="13"/>
  <c r="AB432" i="13"/>
  <c r="G432" i="13"/>
  <c r="E445" i="13"/>
  <c r="E442" i="13" s="1"/>
  <c r="T442" i="13"/>
  <c r="AB442" i="13"/>
  <c r="Z442" i="13" s="1"/>
  <c r="J452" i="13"/>
  <c r="J459" i="13"/>
  <c r="D477" i="13"/>
  <c r="D476" i="13" s="1"/>
  <c r="F477" i="13"/>
  <c r="F476" i="13" s="1"/>
  <c r="G491" i="13"/>
  <c r="G476" i="13" s="1"/>
  <c r="H7" i="14"/>
  <c r="K7" i="14"/>
  <c r="O407" i="15"/>
  <c r="S407" i="15"/>
  <c r="V470" i="2"/>
  <c r="U470" i="2" s="1"/>
  <c r="H469" i="2"/>
  <c r="G469" i="2" s="1"/>
  <c r="Z171" i="15"/>
  <c r="Z432" i="13"/>
  <c r="V164" i="2"/>
  <c r="H155" i="2"/>
  <c r="V409" i="2"/>
  <c r="H381" i="2"/>
  <c r="W413" i="2"/>
  <c r="I381" i="2"/>
  <c r="W264" i="2"/>
  <c r="I263" i="2"/>
  <c r="M61" i="15"/>
  <c r="E126" i="15"/>
  <c r="F127" i="15"/>
  <c r="F126" i="15" s="1"/>
  <c r="J147" i="15"/>
  <c r="E172" i="15"/>
  <c r="H172" i="15"/>
  <c r="W171" i="15"/>
  <c r="W500" i="15" s="1"/>
  <c r="I218" i="15"/>
  <c r="I171" i="15" s="1"/>
  <c r="T219" i="15"/>
  <c r="G235" i="15"/>
  <c r="H424" i="15"/>
  <c r="K424" i="15"/>
  <c r="K407" i="15" s="1"/>
  <c r="G425" i="15"/>
  <c r="G424" i="15" s="1"/>
  <c r="AA445" i="15"/>
  <c r="W171" i="16"/>
  <c r="W501" i="16" s="1"/>
  <c r="D218" i="16"/>
  <c r="F218" i="16"/>
  <c r="I218" i="16"/>
  <c r="L218" i="16"/>
  <c r="N218" i="16"/>
  <c r="AB218" i="16"/>
  <c r="Z218" i="16" s="1"/>
  <c r="G243" i="16"/>
  <c r="H286" i="16"/>
  <c r="D325" i="16"/>
  <c r="F325" i="16"/>
  <c r="I325" i="16"/>
  <c r="G325" i="16" s="1"/>
  <c r="V155" i="2"/>
  <c r="W55" i="2"/>
  <c r="G209" i="2"/>
  <c r="G311" i="2"/>
  <c r="Z15" i="17"/>
  <c r="K69" i="2"/>
  <c r="Z16" i="9"/>
  <c r="Z486" i="12"/>
  <c r="J486" i="12"/>
  <c r="J105" i="16"/>
  <c r="J103" i="16" s="1"/>
  <c r="I172" i="17"/>
  <c r="AA477" i="17"/>
  <c r="AA476" i="17" s="1"/>
  <c r="J487" i="17"/>
  <c r="J491" i="17"/>
  <c r="J452" i="15"/>
  <c r="J498" i="17"/>
  <c r="J494" i="17" s="1"/>
  <c r="G18" i="9"/>
  <c r="K424" i="9"/>
  <c r="Z491" i="9"/>
  <c r="G491" i="9"/>
  <c r="M406" i="14"/>
  <c r="Z420" i="15"/>
  <c r="P468" i="2"/>
  <c r="J69" i="2"/>
  <c r="K263" i="2"/>
  <c r="J263" i="2"/>
  <c r="H468" i="2"/>
  <c r="V469" i="2"/>
  <c r="T483" i="2"/>
  <c r="T341" i="2"/>
  <c r="Z476" i="14"/>
  <c r="W381" i="2"/>
  <c r="E475" i="8"/>
  <c r="H476" i="8"/>
  <c r="J486" i="8"/>
  <c r="Z494" i="8"/>
  <c r="Z497" i="8"/>
  <c r="K7" i="9"/>
  <c r="Z8" i="9"/>
  <c r="Z14" i="9"/>
  <c r="Z22" i="9"/>
  <c r="G10" i="9"/>
  <c r="H39" i="9"/>
  <c r="L39" i="9"/>
  <c r="N39" i="9"/>
  <c r="H61" i="9"/>
  <c r="T61" i="9"/>
  <c r="M61" i="9"/>
  <c r="Z101" i="9"/>
  <c r="K103" i="9"/>
  <c r="J117" i="9"/>
  <c r="H127" i="9"/>
  <c r="H126" i="9" s="1"/>
  <c r="N126" i="9"/>
  <c r="R126" i="9"/>
  <c r="AB126" i="9"/>
  <c r="E170" i="12"/>
  <c r="M499" i="14"/>
  <c r="M506" i="14" s="1"/>
  <c r="S406" i="14"/>
  <c r="H186" i="27"/>
  <c r="K61" i="9"/>
  <c r="Z368" i="12"/>
  <c r="Z218" i="13"/>
  <c r="G79" i="27"/>
  <c r="U382" i="2"/>
  <c r="V563" i="2"/>
  <c r="J562" i="2"/>
  <c r="K208" i="2"/>
  <c r="V29" i="2"/>
  <c r="V497" i="2"/>
  <c r="U497" i="2" s="1"/>
  <c r="W555" i="2"/>
  <c r="V559" i="2"/>
  <c r="U428" i="2"/>
  <c r="W208" i="2"/>
  <c r="W209" i="2"/>
  <c r="V479" i="2"/>
  <c r="U479" i="2" s="1"/>
  <c r="W542" i="2"/>
  <c r="U542" i="2" s="1"/>
  <c r="G527" i="2"/>
  <c r="V527" i="2"/>
  <c r="U527" i="2" s="1"/>
  <c r="H418" i="2"/>
  <c r="W563" i="2"/>
  <c r="I136" i="2"/>
  <c r="W148" i="2"/>
  <c r="V555" i="2"/>
  <c r="U555" i="2" s="1"/>
  <c r="V120" i="2"/>
  <c r="V136" i="2"/>
  <c r="V148" i="2"/>
  <c r="U148" i="2" s="1"/>
  <c r="W488" i="2"/>
  <c r="V519" i="2"/>
  <c r="H511" i="2"/>
  <c r="V511" i="2" s="1"/>
  <c r="U483" i="2"/>
  <c r="M381" i="2"/>
  <c r="T381" i="2" s="1"/>
  <c r="V413" i="2"/>
  <c r="V182" i="2"/>
  <c r="J508" i="2"/>
  <c r="V536" i="2"/>
  <c r="V67" i="2"/>
  <c r="W27" i="2"/>
  <c r="V11" i="2"/>
  <c r="W17" i="2"/>
  <c r="W155" i="2"/>
  <c r="W70" i="2"/>
  <c r="V109" i="2"/>
  <c r="W112" i="2"/>
  <c r="W120" i="2"/>
  <c r="R263" i="2"/>
  <c r="V488" i="2"/>
  <c r="V239" i="2"/>
  <c r="U239" i="2" s="1"/>
  <c r="J208" i="2"/>
  <c r="V341" i="2"/>
  <c r="W536" i="2"/>
  <c r="W67" i="2"/>
  <c r="V27" i="2"/>
  <c r="W11" i="2"/>
  <c r="V17" i="2"/>
  <c r="V70" i="2"/>
  <c r="W109" i="2"/>
  <c r="V112" i="2"/>
  <c r="Q263" i="2"/>
  <c r="V504" i="2"/>
  <c r="K468" i="2"/>
  <c r="V311" i="2"/>
  <c r="T562" i="2"/>
  <c r="J545" i="2"/>
  <c r="V550" i="2"/>
  <c r="O544" i="2"/>
  <c r="J417" i="2"/>
  <c r="G8" i="2"/>
  <c r="V320" i="2"/>
  <c r="U320" i="2" s="1"/>
  <c r="W136" i="2"/>
  <c r="G78" i="27"/>
  <c r="J468" i="2"/>
  <c r="I83" i="23"/>
  <c r="U139" i="2"/>
  <c r="D263" i="2"/>
  <c r="U333" i="2"/>
  <c r="I24" i="27"/>
  <c r="G413" i="2"/>
  <c r="P8" i="2"/>
  <c r="W8" i="2" s="1"/>
  <c r="U57" i="2"/>
  <c r="J157" i="27"/>
  <c r="G34" i="27"/>
  <c r="U15" i="2"/>
  <c r="U458" i="2"/>
  <c r="E360" i="13"/>
  <c r="E359" i="13" s="1"/>
  <c r="K325" i="14"/>
  <c r="K324" i="14" s="1"/>
  <c r="G344" i="14"/>
  <c r="J344" i="14"/>
  <c r="G350" i="14"/>
  <c r="J350" i="14"/>
  <c r="G354" i="14"/>
  <c r="D360" i="14"/>
  <c r="D359" i="14" s="1"/>
  <c r="T360" i="14"/>
  <c r="T359" i="14" s="1"/>
  <c r="AB360" i="14"/>
  <c r="AB359" i="14" s="1"/>
  <c r="Z359" i="14" s="1"/>
  <c r="J361" i="14"/>
  <c r="E407" i="14"/>
  <c r="E406" i="14" s="1"/>
  <c r="H407" i="14"/>
  <c r="H406" i="14" s="1"/>
  <c r="G408" i="14"/>
  <c r="G407" i="14" s="1"/>
  <c r="J415" i="14"/>
  <c r="Z490" i="14"/>
  <c r="G490" i="14"/>
  <c r="I8" i="15"/>
  <c r="Z27" i="15"/>
  <c r="I58" i="27"/>
  <c r="K406" i="14"/>
  <c r="G62" i="8"/>
  <c r="J268" i="9"/>
  <c r="D7" i="11"/>
  <c r="D499" i="11" s="1"/>
  <c r="D502" i="11" s="1"/>
  <c r="Z159" i="15"/>
  <c r="I48" i="27"/>
  <c r="H170" i="14"/>
  <c r="AA406" i="14"/>
  <c r="G252" i="12"/>
  <c r="Z427" i="12"/>
  <c r="Z98" i="14"/>
  <c r="S499" i="14"/>
  <c r="S506" i="14" s="1"/>
  <c r="Z326" i="15"/>
  <c r="AB361" i="15"/>
  <c r="AB360" i="15" s="1"/>
  <c r="Z425" i="16"/>
  <c r="J8" i="17"/>
  <c r="AA407" i="16"/>
  <c r="AA501" i="16" s="1"/>
  <c r="AA508" i="16" s="1"/>
  <c r="F7" i="11"/>
  <c r="E60" i="13"/>
  <c r="Z498" i="13"/>
  <c r="D171" i="16"/>
  <c r="Z23" i="17"/>
  <c r="Z27" i="17"/>
  <c r="I21" i="23"/>
  <c r="H18" i="23"/>
  <c r="H15" i="23" s="1"/>
  <c r="G418" i="2"/>
  <c r="U469" i="2"/>
  <c r="T218" i="15"/>
  <c r="Q468" i="2"/>
  <c r="T468" i="2" s="1"/>
  <c r="T488" i="2"/>
  <c r="AA170" i="11"/>
  <c r="Z171" i="11"/>
  <c r="H508" i="2"/>
  <c r="J400" i="17"/>
  <c r="J399" i="12"/>
  <c r="K360" i="12"/>
  <c r="K359" i="12" s="1"/>
  <c r="H441" i="14"/>
  <c r="G444" i="14"/>
  <c r="G441" i="14" s="1"/>
  <c r="J189" i="15"/>
  <c r="G445" i="17"/>
  <c r="H442" i="17"/>
  <c r="G568" i="2"/>
  <c r="T217" i="11"/>
  <c r="G488" i="2"/>
  <c r="Z217" i="8"/>
  <c r="T208" i="2"/>
  <c r="I62" i="9"/>
  <c r="G172" i="14"/>
  <c r="G252" i="14"/>
  <c r="O60" i="14"/>
  <c r="Z168" i="15"/>
  <c r="L172" i="15"/>
  <c r="K203" i="15"/>
  <c r="K172" i="15" s="1"/>
  <c r="G253" i="15"/>
  <c r="Z276" i="15"/>
  <c r="Z286" i="15"/>
  <c r="J339" i="15"/>
  <c r="J351" i="15"/>
  <c r="K355" i="15"/>
  <c r="J355" i="15" s="1"/>
  <c r="H361" i="15"/>
  <c r="H360" i="15" s="1"/>
  <c r="G54" i="16"/>
  <c r="G40" i="16" s="1"/>
  <c r="J479" i="16"/>
  <c r="J477" i="16" s="1"/>
  <c r="I40" i="17"/>
  <c r="Z85" i="9"/>
  <c r="G96" i="9"/>
  <c r="G409" i="9"/>
  <c r="G416" i="9"/>
  <c r="F432" i="9"/>
  <c r="K432" i="9"/>
  <c r="K407" i="9" s="1"/>
  <c r="J487" i="9"/>
  <c r="G128" i="11"/>
  <c r="J158" i="11"/>
  <c r="J125" i="11" s="1"/>
  <c r="J451" i="11"/>
  <c r="G490" i="12"/>
  <c r="N39" i="14"/>
  <c r="G128" i="14"/>
  <c r="T189" i="15"/>
  <c r="G189" i="15"/>
  <c r="G172" i="15" s="1"/>
  <c r="D325" i="15"/>
  <c r="E361" i="15"/>
  <c r="E360" i="15" s="1"/>
  <c r="E408" i="15"/>
  <c r="Z9" i="17"/>
  <c r="G27" i="17"/>
  <c r="G189" i="17"/>
  <c r="G172" i="17" s="1"/>
  <c r="J204" i="17"/>
  <c r="J206" i="17"/>
  <c r="J208" i="17"/>
  <c r="J210" i="17"/>
  <c r="J212" i="17"/>
  <c r="J214" i="17"/>
  <c r="I30" i="27"/>
  <c r="G137" i="24"/>
  <c r="F418" i="2"/>
  <c r="T228" i="8"/>
  <c r="G242" i="8"/>
  <c r="J267" i="8"/>
  <c r="J313" i="8"/>
  <c r="J63" i="9"/>
  <c r="Z173" i="9"/>
  <c r="G173" i="9"/>
  <c r="J208" i="9"/>
  <c r="Z325" i="9"/>
  <c r="J345" i="9"/>
  <c r="Z351" i="9"/>
  <c r="K355" i="9"/>
  <c r="J355" i="9" s="1"/>
  <c r="D172" i="9"/>
  <c r="K325" i="9"/>
  <c r="N324" i="8"/>
  <c r="J429" i="8"/>
  <c r="J423" i="8" s="1"/>
  <c r="Z451" i="8"/>
  <c r="D407" i="9"/>
  <c r="Q406" i="12"/>
  <c r="Q499" i="12" s="1"/>
  <c r="Q506" i="12" s="1"/>
  <c r="Z234" i="14"/>
  <c r="G234" i="14"/>
  <c r="D39" i="9"/>
  <c r="E286" i="9"/>
  <c r="Z400" i="9"/>
  <c r="F127" i="9"/>
  <c r="F39" i="9"/>
  <c r="E408" i="9"/>
  <c r="H408" i="9"/>
  <c r="N407" i="9"/>
  <c r="Z409" i="9"/>
  <c r="P407" i="9"/>
  <c r="R407" i="9"/>
  <c r="E424" i="9"/>
  <c r="H424" i="9"/>
  <c r="T424" i="9"/>
  <c r="T407" i="9" s="1"/>
  <c r="AB424" i="9"/>
  <c r="J430" i="9"/>
  <c r="Z430" i="9"/>
  <c r="Z433" i="9"/>
  <c r="D442" i="9"/>
  <c r="F442" i="9"/>
  <c r="I7" i="9"/>
  <c r="I476" i="9"/>
  <c r="Z498" i="9"/>
  <c r="E7" i="11"/>
  <c r="I7" i="11"/>
  <c r="T7" i="11"/>
  <c r="AB7" i="11"/>
  <c r="Z7" i="11" s="1"/>
  <c r="Z10" i="11"/>
  <c r="Z16" i="11"/>
  <c r="Z24" i="11"/>
  <c r="J18" i="11"/>
  <c r="F39" i="11"/>
  <c r="I39" i="11"/>
  <c r="M39" i="11"/>
  <c r="M499" i="11" s="1"/>
  <c r="M506" i="11" s="1"/>
  <c r="O39" i="11"/>
  <c r="T39" i="11"/>
  <c r="AB39" i="11"/>
  <c r="Z39" i="11" s="1"/>
  <c r="E39" i="11"/>
  <c r="Z58" i="11"/>
  <c r="I126" i="11"/>
  <c r="I125" i="11" s="1"/>
  <c r="Z172" i="11"/>
  <c r="T188" i="11"/>
  <c r="T171" i="11" s="1"/>
  <c r="T170" i="11" s="1"/>
  <c r="J207" i="11"/>
  <c r="Z218" i="11"/>
  <c r="G218" i="11"/>
  <c r="J238" i="11"/>
  <c r="J344" i="11"/>
  <c r="Z350" i="11"/>
  <c r="F360" i="11"/>
  <c r="F359" i="11" s="1"/>
  <c r="T360" i="11"/>
  <c r="T359" i="11" s="1"/>
  <c r="G372" i="11"/>
  <c r="G375" i="11"/>
  <c r="G384" i="11"/>
  <c r="J372" i="11"/>
  <c r="J368" i="11"/>
  <c r="I407" i="11"/>
  <c r="I406" i="11" s="1"/>
  <c r="N407" i="11"/>
  <c r="G408" i="11"/>
  <c r="G407" i="11" s="1"/>
  <c r="Q406" i="11"/>
  <c r="I441" i="11"/>
  <c r="F441" i="11"/>
  <c r="G467" i="11"/>
  <c r="G441" i="11" s="1"/>
  <c r="J458" i="11"/>
  <c r="E476" i="11"/>
  <c r="E475" i="11" s="1"/>
  <c r="Z490" i="11"/>
  <c r="T7" i="12"/>
  <c r="AB7" i="12"/>
  <c r="E39" i="12"/>
  <c r="G116" i="12"/>
  <c r="D126" i="12"/>
  <c r="D125" i="12" s="1"/>
  <c r="I126" i="12"/>
  <c r="I125" i="12" s="1"/>
  <c r="J158" i="12"/>
  <c r="J203" i="12"/>
  <c r="J205" i="12"/>
  <c r="J209" i="12"/>
  <c r="J211" i="12"/>
  <c r="J213" i="12"/>
  <c r="U217" i="12"/>
  <c r="U170" i="12" s="1"/>
  <c r="U499" i="12" s="1"/>
  <c r="W217" i="12"/>
  <c r="G218" i="12"/>
  <c r="G344" i="12"/>
  <c r="J344" i="12"/>
  <c r="F360" i="12"/>
  <c r="F359" i="12" s="1"/>
  <c r="Z361" i="12"/>
  <c r="J368" i="12"/>
  <c r="G384" i="12"/>
  <c r="J388" i="12"/>
  <c r="R406" i="12"/>
  <c r="I407" i="12"/>
  <c r="I406" i="12" s="1"/>
  <c r="AA423" i="12"/>
  <c r="AA406" i="12" s="1"/>
  <c r="Z406" i="12" s="1"/>
  <c r="G424" i="12"/>
  <c r="G423" i="12" s="1"/>
  <c r="Z431" i="12"/>
  <c r="Z435" i="12"/>
  <c r="E441" i="12"/>
  <c r="T441" i="12"/>
  <c r="J467" i="12"/>
  <c r="H475" i="12"/>
  <c r="Z478" i="12"/>
  <c r="G478" i="12"/>
  <c r="G476" i="12" s="1"/>
  <c r="G475" i="12" s="1"/>
  <c r="Z481" i="12"/>
  <c r="J490" i="12"/>
  <c r="Z497" i="12"/>
  <c r="D7" i="13"/>
  <c r="F7" i="13"/>
  <c r="I7" i="13"/>
  <c r="T7" i="13"/>
  <c r="AB7" i="13"/>
  <c r="Z7" i="13" s="1"/>
  <c r="F39" i="13"/>
  <c r="I39" i="13"/>
  <c r="I61" i="13"/>
  <c r="G62" i="13"/>
  <c r="G61" i="13" s="1"/>
  <c r="G60" i="13" s="1"/>
  <c r="J84" i="13"/>
  <c r="J61" i="13" s="1"/>
  <c r="AB102" i="13"/>
  <c r="AB60" i="13" s="1"/>
  <c r="Z60" i="13" s="1"/>
  <c r="K102" i="13"/>
  <c r="K60" i="13" s="1"/>
  <c r="J116" i="13"/>
  <c r="G126" i="13"/>
  <c r="F126" i="13"/>
  <c r="F125" i="13" s="1"/>
  <c r="AB125" i="13"/>
  <c r="Z125" i="13" s="1"/>
  <c r="Z172" i="13"/>
  <c r="J204" i="13"/>
  <c r="J206" i="13"/>
  <c r="J210" i="13"/>
  <c r="J212" i="13"/>
  <c r="J214" i="13"/>
  <c r="U217" i="13"/>
  <c r="U170" i="13" s="1"/>
  <c r="U500" i="13" s="1"/>
  <c r="W217" i="13"/>
  <c r="W170" i="13" s="1"/>
  <c r="W500" i="13" s="1"/>
  <c r="G344" i="13"/>
  <c r="J344" i="13"/>
  <c r="K354" i="13"/>
  <c r="J354" i="13" s="1"/>
  <c r="F360" i="13"/>
  <c r="F359" i="13" s="1"/>
  <c r="J369" i="13"/>
  <c r="G385" i="13"/>
  <c r="J385" i="13"/>
  <c r="G395" i="13"/>
  <c r="G400" i="13"/>
  <c r="I408" i="13"/>
  <c r="T408" i="13"/>
  <c r="AB408" i="13"/>
  <c r="K424" i="13"/>
  <c r="H432" i="13"/>
  <c r="K432" i="13"/>
  <c r="D445" i="13"/>
  <c r="D442" i="13" s="1"/>
  <c r="F445" i="13"/>
  <c r="F442" i="13" s="1"/>
  <c r="K445" i="13"/>
  <c r="K442" i="13" s="1"/>
  <c r="G459" i="13"/>
  <c r="J468" i="13"/>
  <c r="I476" i="13"/>
  <c r="T476" i="13"/>
  <c r="AB476" i="13"/>
  <c r="Z487" i="13"/>
  <c r="J491" i="13"/>
  <c r="D7" i="14"/>
  <c r="F7" i="14"/>
  <c r="I7" i="14"/>
  <c r="J10" i="14"/>
  <c r="Z14" i="14"/>
  <c r="J18" i="14"/>
  <c r="F39" i="14"/>
  <c r="I39" i="14"/>
  <c r="L39" i="14"/>
  <c r="G39" i="14"/>
  <c r="Z53" i="14"/>
  <c r="J53" i="14"/>
  <c r="J39" i="14" s="1"/>
  <c r="Z58" i="14"/>
  <c r="J62" i="14"/>
  <c r="L60" i="14"/>
  <c r="E125" i="14"/>
  <c r="F126" i="14"/>
  <c r="F125" i="14" s="1"/>
  <c r="J128" i="14"/>
  <c r="J126" i="14" s="1"/>
  <c r="T172" i="14"/>
  <c r="L406" i="14"/>
  <c r="R406" i="14"/>
  <c r="K61" i="15"/>
  <c r="J273" i="14"/>
  <c r="G275" i="14"/>
  <c r="J276" i="14"/>
  <c r="G279" i="14"/>
  <c r="D324" i="14"/>
  <c r="D170" i="14" s="1"/>
  <c r="D499" i="14" s="1"/>
  <c r="D502" i="14" s="1"/>
  <c r="F324" i="14"/>
  <c r="F170" i="14" s="1"/>
  <c r="I324" i="14"/>
  <c r="I170" i="14" s="1"/>
  <c r="L324" i="14"/>
  <c r="N324" i="14"/>
  <c r="R324" i="14"/>
  <c r="AB324" i="14"/>
  <c r="AB170" i="14" s="1"/>
  <c r="E360" i="14"/>
  <c r="E359" i="14" s="1"/>
  <c r="J368" i="14"/>
  <c r="G372" i="14"/>
  <c r="G375" i="14"/>
  <c r="G384" i="14"/>
  <c r="J384" i="14"/>
  <c r="P406" i="14"/>
  <c r="N407" i="14"/>
  <c r="N406" i="14" s="1"/>
  <c r="G424" i="14"/>
  <c r="G423" i="14" s="1"/>
  <c r="J429" i="14"/>
  <c r="I441" i="14"/>
  <c r="K444" i="14"/>
  <c r="K441" i="14" s="1"/>
  <c r="E476" i="14"/>
  <c r="E475" i="14" s="1"/>
  <c r="H475" i="14"/>
  <c r="Z494" i="14"/>
  <c r="E8" i="15"/>
  <c r="H8" i="15"/>
  <c r="Z9" i="15"/>
  <c r="Z17" i="15"/>
  <c r="Z19" i="15"/>
  <c r="G19" i="15"/>
  <c r="Z25" i="15"/>
  <c r="G27" i="15"/>
  <c r="J27" i="15"/>
  <c r="N40" i="15"/>
  <c r="T40" i="15"/>
  <c r="AB40" i="15"/>
  <c r="Z40" i="15" s="1"/>
  <c r="D62" i="15"/>
  <c r="D61" i="15" s="1"/>
  <c r="F62" i="15"/>
  <c r="F61" i="15" s="1"/>
  <c r="I62" i="15"/>
  <c r="T62" i="15"/>
  <c r="T61" i="15" s="1"/>
  <c r="AB62" i="15"/>
  <c r="G85" i="15"/>
  <c r="J85" i="15"/>
  <c r="J62" i="15" s="1"/>
  <c r="Z96" i="15"/>
  <c r="L61" i="15"/>
  <c r="N61" i="15"/>
  <c r="R61" i="15"/>
  <c r="Z103" i="15"/>
  <c r="Z117" i="15"/>
  <c r="G117" i="15"/>
  <c r="N126" i="15"/>
  <c r="R126" i="15"/>
  <c r="D127" i="15"/>
  <c r="D126" i="15" s="1"/>
  <c r="I126" i="15"/>
  <c r="AB126" i="15"/>
  <c r="Z126" i="15" s="1"/>
  <c r="J129" i="15"/>
  <c r="J127" i="15" s="1"/>
  <c r="J159" i="15"/>
  <c r="V171" i="15"/>
  <c r="V500" i="15" s="1"/>
  <c r="F172" i="15"/>
  <c r="Z173" i="15"/>
  <c r="J208" i="15"/>
  <c r="J214" i="15"/>
  <c r="D218" i="15"/>
  <c r="F218" i="15"/>
  <c r="H218" i="15"/>
  <c r="J268" i="15"/>
  <c r="J269" i="15"/>
  <c r="J274" i="15"/>
  <c r="J275" i="15"/>
  <c r="H286" i="15"/>
  <c r="F325" i="15"/>
  <c r="G339" i="15"/>
  <c r="G345" i="15"/>
  <c r="J345" i="15"/>
  <c r="I361" i="15"/>
  <c r="T361" i="15"/>
  <c r="T360" i="15" s="1"/>
  <c r="I408" i="15"/>
  <c r="N407" i="15"/>
  <c r="T424" i="15"/>
  <c r="T407" i="15" s="1"/>
  <c r="AB424" i="15"/>
  <c r="D432" i="15"/>
  <c r="D407" i="15" s="1"/>
  <c r="I442" i="15"/>
  <c r="K442" i="15"/>
  <c r="G468" i="15"/>
  <c r="G442" i="15" s="1"/>
  <c r="I477" i="15"/>
  <c r="I476" i="15" s="1"/>
  <c r="T477" i="15"/>
  <c r="T476" i="15" s="1"/>
  <c r="AB477" i="15"/>
  <c r="AB476" i="15" s="1"/>
  <c r="G479" i="15"/>
  <c r="G477" i="15" s="1"/>
  <c r="Z482" i="15"/>
  <c r="Z495" i="15"/>
  <c r="Z498" i="15"/>
  <c r="K62" i="16"/>
  <c r="G63" i="16"/>
  <c r="G62" i="16" s="1"/>
  <c r="K103" i="16"/>
  <c r="I126" i="16"/>
  <c r="J129" i="16"/>
  <c r="J127" i="16" s="1"/>
  <c r="E126" i="16"/>
  <c r="Z173" i="16"/>
  <c r="G173" i="16"/>
  <c r="G189" i="16"/>
  <c r="Z203" i="16"/>
  <c r="J206" i="16"/>
  <c r="J210" i="16"/>
  <c r="J212" i="16"/>
  <c r="E218" i="16"/>
  <c r="H218" i="16"/>
  <c r="H171" i="16" s="1"/>
  <c r="O218" i="16"/>
  <c r="G219" i="16"/>
  <c r="G235" i="16"/>
  <c r="J239" i="16"/>
  <c r="G276" i="16"/>
  <c r="E325" i="16"/>
  <c r="T325" i="16"/>
  <c r="AB325" i="16"/>
  <c r="AB171" i="16" s="1"/>
  <c r="Z171" i="16" s="1"/>
  <c r="J339" i="16"/>
  <c r="Z362" i="16"/>
  <c r="J385" i="16"/>
  <c r="D408" i="16"/>
  <c r="D407" i="16" s="1"/>
  <c r="H408" i="16"/>
  <c r="T408" i="16"/>
  <c r="AB408" i="16"/>
  <c r="AB407" i="16" s="1"/>
  <c r="Z407" i="16" s="1"/>
  <c r="J416" i="16"/>
  <c r="J408" i="16" s="1"/>
  <c r="M407" i="16"/>
  <c r="M501" i="16" s="1"/>
  <c r="M508" i="16" s="1"/>
  <c r="O407" i="16"/>
  <c r="O501" i="16" s="1"/>
  <c r="O508" i="16" s="1"/>
  <c r="Q407" i="16"/>
  <c r="Q501" i="16" s="1"/>
  <c r="Q508" i="16" s="1"/>
  <c r="S407" i="16"/>
  <c r="S501" i="16" s="1"/>
  <c r="S508" i="16" s="1"/>
  <c r="Z420" i="16"/>
  <c r="H424" i="16"/>
  <c r="G425" i="16"/>
  <c r="G424" i="16" s="1"/>
  <c r="F432" i="16"/>
  <c r="I432" i="16"/>
  <c r="I407" i="16" s="1"/>
  <c r="T432" i="16"/>
  <c r="D442" i="16"/>
  <c r="F442" i="16"/>
  <c r="Z468" i="16"/>
  <c r="G468" i="16"/>
  <c r="G442" i="16" s="1"/>
  <c r="J452" i="16"/>
  <c r="J445" i="16" s="1"/>
  <c r="Z474" i="16"/>
  <c r="E477" i="16"/>
  <c r="E476" i="16" s="1"/>
  <c r="I477" i="16"/>
  <c r="I476" i="16" s="1"/>
  <c r="T477" i="16"/>
  <c r="T476" i="16" s="1"/>
  <c r="J492" i="16"/>
  <c r="Z496" i="16"/>
  <c r="F40" i="17"/>
  <c r="K61" i="17"/>
  <c r="V171" i="17"/>
  <c r="V502" i="17" s="1"/>
  <c r="I325" i="17"/>
  <c r="I171" i="17" s="1"/>
  <c r="L40" i="17"/>
  <c r="N40" i="17"/>
  <c r="R40" i="17"/>
  <c r="H61" i="17"/>
  <c r="T62" i="17"/>
  <c r="T61" i="17" s="1"/>
  <c r="AB61" i="17"/>
  <c r="Z61" i="17" s="1"/>
  <c r="J85" i="17"/>
  <c r="J62" i="17" s="1"/>
  <c r="J96" i="17"/>
  <c r="M61" i="17"/>
  <c r="Z99" i="17"/>
  <c r="Z103" i="17"/>
  <c r="J105" i="17"/>
  <c r="J103" i="17" s="1"/>
  <c r="F126" i="17"/>
  <c r="K127" i="17"/>
  <c r="K126" i="17" s="1"/>
  <c r="X171" i="17"/>
  <c r="X502" i="17" s="1"/>
  <c r="D172" i="17"/>
  <c r="F172" i="17"/>
  <c r="M172" i="17"/>
  <c r="O172" i="17"/>
  <c r="L218" i="17"/>
  <c r="N218" i="17"/>
  <c r="R218" i="17"/>
  <c r="U218" i="17"/>
  <c r="U171" i="17" s="1"/>
  <c r="U502" i="17" s="1"/>
  <c r="AB218" i="17"/>
  <c r="G253" i="17"/>
  <c r="J275" i="17"/>
  <c r="E286" i="17"/>
  <c r="E171" i="17" s="1"/>
  <c r="D325" i="17"/>
  <c r="F325" i="17"/>
  <c r="L325" i="17"/>
  <c r="N325" i="17"/>
  <c r="R325" i="17"/>
  <c r="AB325" i="17"/>
  <c r="Z325" i="17" s="1"/>
  <c r="G345" i="17"/>
  <c r="J345" i="17"/>
  <c r="Z351" i="17"/>
  <c r="D361" i="17"/>
  <c r="D360" i="17" s="1"/>
  <c r="Z400" i="17"/>
  <c r="D408" i="17"/>
  <c r="H408" i="17"/>
  <c r="I442" i="17"/>
  <c r="E445" i="17"/>
  <c r="E442" i="17" s="1"/>
  <c r="T442" i="17"/>
  <c r="AB442" i="17"/>
  <c r="D477" i="17"/>
  <c r="D476" i="17" s="1"/>
  <c r="F477" i="17"/>
  <c r="F476" i="17" s="1"/>
  <c r="T477" i="17"/>
  <c r="T476" i="17" s="1"/>
  <c r="AB477" i="17"/>
  <c r="J479" i="17"/>
  <c r="J477" i="17" s="1"/>
  <c r="J476" i="17" s="1"/>
  <c r="Z482" i="17"/>
  <c r="G491" i="17"/>
  <c r="Z500" i="17"/>
  <c r="G136" i="2"/>
  <c r="U9" i="2"/>
  <c r="F381" i="2"/>
  <c r="F207" i="2" s="1"/>
  <c r="E511" i="2"/>
  <c r="F544" i="2"/>
  <c r="D544" i="2" s="1"/>
  <c r="D479" i="2"/>
  <c r="D493" i="2"/>
  <c r="D488" i="2" s="1"/>
  <c r="D501" i="2"/>
  <c r="D559" i="2"/>
  <c r="G26" i="27"/>
  <c r="U114" i="2"/>
  <c r="Z234" i="8"/>
  <c r="G234" i="8"/>
  <c r="J252" i="8"/>
  <c r="G266" i="8"/>
  <c r="J273" i="8"/>
  <c r="G275" i="8"/>
  <c r="G279" i="8"/>
  <c r="E324" i="8"/>
  <c r="E170" i="8" s="1"/>
  <c r="L324" i="8"/>
  <c r="AA324" i="8"/>
  <c r="M406" i="8"/>
  <c r="K423" i="8"/>
  <c r="K406" i="8" s="1"/>
  <c r="J458" i="8"/>
  <c r="Z467" i="8"/>
  <c r="J467" i="8"/>
  <c r="D475" i="8"/>
  <c r="F475" i="8"/>
  <c r="I476" i="8"/>
  <c r="I475" i="8" s="1"/>
  <c r="T475" i="8"/>
  <c r="AB475" i="8"/>
  <c r="J210" i="11"/>
  <c r="T8" i="17"/>
  <c r="G400" i="17"/>
  <c r="G487" i="17"/>
  <c r="T109" i="2"/>
  <c r="O263" i="2"/>
  <c r="O207" i="2" s="1"/>
  <c r="R207" i="2"/>
  <c r="R570" i="2" s="1"/>
  <c r="G40" i="9"/>
  <c r="Z429" i="11"/>
  <c r="Z158" i="14"/>
  <c r="G158" i="14"/>
  <c r="G188" i="14"/>
  <c r="J388" i="14"/>
  <c r="I407" i="14"/>
  <c r="Z54" i="15"/>
  <c r="J277" i="16"/>
  <c r="J54" i="17"/>
  <c r="J40" i="17" s="1"/>
  <c r="U541" i="2"/>
  <c r="U530" i="2"/>
  <c r="T19" i="2"/>
  <c r="M263" i="2"/>
  <c r="M207" i="2" s="1"/>
  <c r="T264" i="2"/>
  <c r="T263" i="2" s="1"/>
  <c r="U113" i="2"/>
  <c r="U193" i="2"/>
  <c r="J40" i="9"/>
  <c r="Z481" i="11"/>
  <c r="Z266" i="14"/>
  <c r="Z286" i="16"/>
  <c r="J268" i="17"/>
  <c r="Z355" i="17"/>
  <c r="Z362" i="17"/>
  <c r="J369" i="17"/>
  <c r="J385" i="17"/>
  <c r="J389" i="17"/>
  <c r="G395" i="17"/>
  <c r="F408" i="17"/>
  <c r="F407" i="17" s="1"/>
  <c r="T408" i="17"/>
  <c r="T407" i="17" s="1"/>
  <c r="J416" i="17"/>
  <c r="L407" i="17"/>
  <c r="P407" i="17"/>
  <c r="P502" i="17" s="1"/>
  <c r="P509" i="17" s="1"/>
  <c r="I424" i="17"/>
  <c r="I407" i="17" s="1"/>
  <c r="G425" i="17"/>
  <c r="G424" i="17" s="1"/>
  <c r="Z430" i="17"/>
  <c r="D432" i="17"/>
  <c r="D407" i="17" s="1"/>
  <c r="H432" i="17"/>
  <c r="H407" i="17" s="1"/>
  <c r="Z439" i="17"/>
  <c r="K445" i="17"/>
  <c r="K442" i="17" s="1"/>
  <c r="Z452" i="17"/>
  <c r="H476" i="17"/>
  <c r="Z491" i="17"/>
  <c r="K495" i="17"/>
  <c r="K494" i="17" s="1"/>
  <c r="Z495" i="17"/>
  <c r="Z494" i="17" s="1"/>
  <c r="U318" i="2"/>
  <c r="U316" i="2"/>
  <c r="U314" i="2"/>
  <c r="U312" i="2"/>
  <c r="U309" i="2"/>
  <c r="U307" i="2"/>
  <c r="U305" i="2"/>
  <c r="T17" i="2"/>
  <c r="T188" i="12"/>
  <c r="T171" i="12" s="1"/>
  <c r="G188" i="12"/>
  <c r="G171" i="12" s="1"/>
  <c r="Z16" i="13"/>
  <c r="Z27" i="16"/>
  <c r="G487" i="16"/>
  <c r="G492" i="16"/>
  <c r="F8" i="17"/>
  <c r="Z41" i="17"/>
  <c r="I135" i="28"/>
  <c r="I134" i="28" s="1"/>
  <c r="I133" i="28" s="1"/>
  <c r="I132" i="28" s="1"/>
  <c r="I131" i="28" s="1"/>
  <c r="I130" i="28" s="1"/>
  <c r="I129" i="28" s="1"/>
  <c r="U537" i="2"/>
  <c r="U554" i="2"/>
  <c r="U534" i="2"/>
  <c r="U242" i="2"/>
  <c r="U240" i="2"/>
  <c r="U213" i="2"/>
  <c r="U211" i="2"/>
  <c r="U206" i="2"/>
  <c r="U203" i="2"/>
  <c r="U201" i="2"/>
  <c r="U199" i="2"/>
  <c r="U61" i="2"/>
  <c r="U59" i="2"/>
  <c r="U54" i="2"/>
  <c r="U52" i="2"/>
  <c r="U50" i="2"/>
  <c r="U48" i="2"/>
  <c r="U46" i="2"/>
  <c r="U44" i="2"/>
  <c r="U40" i="2"/>
  <c r="U38" i="2"/>
  <c r="U36" i="2"/>
  <c r="U33" i="2"/>
  <c r="U24" i="2"/>
  <c r="U12" i="2"/>
  <c r="U427" i="2"/>
  <c r="U423" i="2"/>
  <c r="U421" i="2"/>
  <c r="U284" i="2"/>
  <c r="U282" i="2"/>
  <c r="T559" i="2"/>
  <c r="T209" i="2"/>
  <c r="G74" i="23"/>
  <c r="O508" i="2"/>
  <c r="K508" i="2"/>
  <c r="K38" i="28"/>
  <c r="K109" i="28"/>
  <c r="K108" i="28" s="1"/>
  <c r="K97" i="28" s="1"/>
  <c r="K96" i="28" s="1"/>
  <c r="K84" i="28" s="1"/>
  <c r="I156" i="28"/>
  <c r="I155" i="28" s="1"/>
  <c r="I154" i="28" s="1"/>
  <c r="I153" i="28" s="1"/>
  <c r="P69" i="2"/>
  <c r="G38" i="28"/>
  <c r="H166" i="28"/>
  <c r="H165" i="28" s="1"/>
  <c r="G39" i="27"/>
  <c r="P207" i="2"/>
  <c r="G146" i="8"/>
  <c r="G478" i="8"/>
  <c r="G476" i="8" s="1"/>
  <c r="G53" i="9"/>
  <c r="G555" i="2"/>
  <c r="Z117" i="9"/>
  <c r="G117" i="9"/>
  <c r="Z129" i="9"/>
  <c r="G129" i="9"/>
  <c r="Z203" i="9"/>
  <c r="J212" i="9"/>
  <c r="J214" i="9"/>
  <c r="Z219" i="9"/>
  <c r="G219" i="9"/>
  <c r="J459" i="9"/>
  <c r="J40" i="11"/>
  <c r="Z53" i="11"/>
  <c r="G53" i="11"/>
  <c r="J62" i="11"/>
  <c r="G468" i="13"/>
  <c r="G442" i="13" s="1"/>
  <c r="G394" i="14"/>
  <c r="I8" i="16"/>
  <c r="K355" i="17"/>
  <c r="J355" i="17" s="1"/>
  <c r="M69" i="2"/>
  <c r="G235" i="9"/>
  <c r="G243" i="9"/>
  <c r="J277" i="9"/>
  <c r="G286" i="9"/>
  <c r="Z494" i="9"/>
  <c r="Z18" i="11"/>
  <c r="Z432" i="11"/>
  <c r="J490" i="11"/>
  <c r="J62" i="12"/>
  <c r="J95" i="12"/>
  <c r="Z98" i="12"/>
  <c r="T228" i="12"/>
  <c r="G238" i="12"/>
  <c r="T242" i="12"/>
  <c r="Z494" i="12"/>
  <c r="J104" i="13"/>
  <c r="J102" i="13" s="1"/>
  <c r="T202" i="13"/>
  <c r="T171" i="13" s="1"/>
  <c r="T170" i="13" s="1"/>
  <c r="K202" i="13"/>
  <c r="Z24" i="14"/>
  <c r="G26" i="14"/>
  <c r="Z26" i="14"/>
  <c r="Z128" i="14"/>
  <c r="G171" i="14"/>
  <c r="Z172" i="14"/>
  <c r="T188" i="14"/>
  <c r="J252" i="14"/>
  <c r="J338" i="14"/>
  <c r="J324" i="14" s="1"/>
  <c r="J424" i="14"/>
  <c r="G159" i="15"/>
  <c r="J362" i="15"/>
  <c r="Z326" i="16"/>
  <c r="Z430" i="16"/>
  <c r="Z433" i="16"/>
  <c r="Z492" i="16"/>
  <c r="Z499" i="16"/>
  <c r="AB8" i="17"/>
  <c r="Z8" i="17" s="1"/>
  <c r="G11" i="17"/>
  <c r="G8" i="17" s="1"/>
  <c r="Z117" i="17"/>
  <c r="G117" i="17"/>
  <c r="Z147" i="17"/>
  <c r="J147" i="17"/>
  <c r="G147" i="17"/>
  <c r="Z420" i="17"/>
  <c r="J425" i="17"/>
  <c r="J424" i="17" s="1"/>
  <c r="G468" i="17"/>
  <c r="G442" i="17" s="1"/>
  <c r="G87" i="27"/>
  <c r="G91" i="27"/>
  <c r="H129" i="28"/>
  <c r="H117" i="28" s="1"/>
  <c r="H13" i="28" s="1"/>
  <c r="V69" i="2"/>
  <c r="U136" i="2"/>
  <c r="T136" i="2"/>
  <c r="V208" i="2"/>
  <c r="J372" i="8"/>
  <c r="Z399" i="8"/>
  <c r="Z172" i="9"/>
  <c r="J270" i="9"/>
  <c r="J271" i="9"/>
  <c r="J272" i="9"/>
  <c r="Z98" i="11"/>
  <c r="Z100" i="11"/>
  <c r="J375" i="11"/>
  <c r="Z399" i="11"/>
  <c r="J431" i="11"/>
  <c r="Z451" i="11"/>
  <c r="R60" i="12"/>
  <c r="Z116" i="13"/>
  <c r="J273" i="13"/>
  <c r="Z433" i="13"/>
  <c r="J479" i="13"/>
  <c r="J477" i="13" s="1"/>
  <c r="Z202" i="14"/>
  <c r="J408" i="14"/>
  <c r="Z280" i="15"/>
  <c r="J373" i="15"/>
  <c r="J416" i="15"/>
  <c r="J408" i="15" s="1"/>
  <c r="G351" i="16"/>
  <c r="AB361" i="16"/>
  <c r="AB360" i="16" s="1"/>
  <c r="Z360" i="16" s="1"/>
  <c r="J362" i="16"/>
  <c r="Z436" i="16"/>
  <c r="D477" i="16"/>
  <c r="D476" i="16" s="1"/>
  <c r="Z168" i="17"/>
  <c r="Z267" i="17"/>
  <c r="J452" i="17"/>
  <c r="J459" i="17"/>
  <c r="J468" i="17"/>
  <c r="E477" i="17"/>
  <c r="E476" i="17" s="1"/>
  <c r="J487" i="16"/>
  <c r="U43" i="2"/>
  <c r="I42" i="2"/>
  <c r="W42" i="2" s="1"/>
  <c r="J24" i="27"/>
  <c r="U164" i="2"/>
  <c r="I154" i="2"/>
  <c r="J53" i="8"/>
  <c r="J39" i="8" s="1"/>
  <c r="G61" i="8"/>
  <c r="Z158" i="8"/>
  <c r="Z159" i="9"/>
  <c r="K7" i="11"/>
  <c r="J209" i="11"/>
  <c r="J384" i="11"/>
  <c r="G431" i="11"/>
  <c r="Z7" i="12"/>
  <c r="J84" i="12"/>
  <c r="G95" i="12"/>
  <c r="Z128" i="12"/>
  <c r="J146" i="12"/>
  <c r="J206" i="12"/>
  <c r="Z18" i="13"/>
  <c r="E324" i="13"/>
  <c r="E170" i="13" s="1"/>
  <c r="Z369" i="13"/>
  <c r="Z400" i="13"/>
  <c r="J425" i="13"/>
  <c r="J424" i="13" s="1"/>
  <c r="Z439" i="13"/>
  <c r="Z100" i="14"/>
  <c r="Z101" i="15"/>
  <c r="Z351" i="15"/>
  <c r="Z355" i="15"/>
  <c r="Z491" i="15"/>
  <c r="G491" i="15"/>
  <c r="G476" i="15" s="1"/>
  <c r="T8" i="16"/>
  <c r="AB8" i="16"/>
  <c r="Z8" i="16" s="1"/>
  <c r="J269" i="16"/>
  <c r="H407" i="16"/>
  <c r="AB361" i="17"/>
  <c r="AB360" i="17" s="1"/>
  <c r="G166" i="28"/>
  <c r="G165" i="28" s="1"/>
  <c r="E361" i="9"/>
  <c r="E360" i="9" s="1"/>
  <c r="E324" i="11"/>
  <c r="E170" i="11" s="1"/>
  <c r="E432" i="13"/>
  <c r="E407" i="13" s="1"/>
  <c r="E361" i="17"/>
  <c r="E360" i="17" s="1"/>
  <c r="E433" i="9"/>
  <c r="E432" i="9" s="1"/>
  <c r="E407" i="9" s="1"/>
  <c r="H206" i="28"/>
  <c r="P154" i="2"/>
  <c r="T154" i="2" s="1"/>
  <c r="U112" i="2"/>
  <c r="I78" i="23"/>
  <c r="I77" i="23" s="1"/>
  <c r="I76" i="23" s="1"/>
  <c r="I75" i="23" s="1"/>
  <c r="U311" i="2"/>
  <c r="W263" i="2"/>
  <c r="J10" i="8"/>
  <c r="V170" i="8"/>
  <c r="V499" i="8" s="1"/>
  <c r="J270" i="8"/>
  <c r="G372" i="8"/>
  <c r="G375" i="8"/>
  <c r="G384" i="8"/>
  <c r="G394" i="8"/>
  <c r="J478" i="8"/>
  <c r="J476" i="8" s="1"/>
  <c r="Z486" i="8"/>
  <c r="G486" i="8"/>
  <c r="Z490" i="8"/>
  <c r="G490" i="8"/>
  <c r="J53" i="9"/>
  <c r="J39" i="9" s="1"/>
  <c r="Z59" i="9"/>
  <c r="J468" i="9"/>
  <c r="N60" i="11"/>
  <c r="J313" i="11"/>
  <c r="G338" i="11"/>
  <c r="J338" i="11"/>
  <c r="J388" i="11"/>
  <c r="G399" i="11"/>
  <c r="E431" i="11"/>
  <c r="E406" i="11" s="1"/>
  <c r="Z435" i="11"/>
  <c r="Z494" i="11"/>
  <c r="Z497" i="11"/>
  <c r="I7" i="12"/>
  <c r="G146" i="12"/>
  <c r="AA407" i="13"/>
  <c r="F69" i="2"/>
  <c r="AA442" i="17"/>
  <c r="Z442" i="17" s="1"/>
  <c r="J18" i="8"/>
  <c r="J7" i="8" s="1"/>
  <c r="Z128" i="8"/>
  <c r="G128" i="8"/>
  <c r="G126" i="8" s="1"/>
  <c r="Z143" i="8"/>
  <c r="Z146" i="8"/>
  <c r="J146" i="8"/>
  <c r="J158" i="8"/>
  <c r="Z172" i="8"/>
  <c r="Z350" i="8"/>
  <c r="Z429" i="8"/>
  <c r="Z438" i="8"/>
  <c r="G147" i="9"/>
  <c r="Z168" i="9"/>
  <c r="J189" i="9"/>
  <c r="T203" i="9"/>
  <c r="T172" i="9" s="1"/>
  <c r="J205" i="9"/>
  <c r="J207" i="9"/>
  <c r="J209" i="9"/>
  <c r="J211" i="9"/>
  <c r="J213" i="9"/>
  <c r="J215" i="9"/>
  <c r="J219" i="9"/>
  <c r="J229" i="9"/>
  <c r="J239" i="9"/>
  <c r="J253" i="9"/>
  <c r="Z267" i="9"/>
  <c r="J274" i="9"/>
  <c r="Z276" i="9"/>
  <c r="J314" i="9"/>
  <c r="J286" i="9" s="1"/>
  <c r="F424" i="9"/>
  <c r="G425" i="9"/>
  <c r="G424" i="9" s="1"/>
  <c r="G476" i="9"/>
  <c r="Z487" i="9"/>
  <c r="Z14" i="11"/>
  <c r="Z22" i="11"/>
  <c r="Z40" i="11"/>
  <c r="G126" i="11"/>
  <c r="Z128" i="11"/>
  <c r="G158" i="11"/>
  <c r="T60" i="12"/>
  <c r="J188" i="12"/>
  <c r="J171" i="12" s="1"/>
  <c r="J267" i="12"/>
  <c r="J268" i="12"/>
  <c r="J271" i="12"/>
  <c r="F126" i="12"/>
  <c r="F125" i="12" s="1"/>
  <c r="J424" i="12"/>
  <c r="J423" i="12" s="1"/>
  <c r="Z22" i="13"/>
  <c r="Z100" i="13"/>
  <c r="Y170" i="13"/>
  <c r="Y500" i="13" s="1"/>
  <c r="G228" i="13"/>
  <c r="Z279" i="13"/>
  <c r="J313" i="13"/>
  <c r="J285" i="13" s="1"/>
  <c r="J373" i="13"/>
  <c r="M125" i="13"/>
  <c r="J487" i="13"/>
  <c r="Z491" i="13"/>
  <c r="Z10" i="14"/>
  <c r="G10" i="14"/>
  <c r="J146" i="14"/>
  <c r="J158" i="14"/>
  <c r="T202" i="14"/>
  <c r="J206" i="14"/>
  <c r="J208" i="14"/>
  <c r="J210" i="14"/>
  <c r="Z361" i="14"/>
  <c r="I406" i="14"/>
  <c r="I499" i="14" s="1"/>
  <c r="I502" i="14" s="1"/>
  <c r="Z497" i="14"/>
  <c r="Z11" i="15"/>
  <c r="J276" i="15"/>
  <c r="G280" i="15"/>
  <c r="J369" i="15"/>
  <c r="G373" i="15"/>
  <c r="J376" i="15"/>
  <c r="J432" i="15"/>
  <c r="Z436" i="15"/>
  <c r="E436" i="15"/>
  <c r="E432" i="15" s="1"/>
  <c r="E407" i="15" s="1"/>
  <c r="G459" i="15"/>
  <c r="Z474" i="15"/>
  <c r="H477" i="15"/>
  <c r="H476" i="15" s="1"/>
  <c r="AA477" i="15"/>
  <c r="G234" i="12"/>
  <c r="G375" i="12"/>
  <c r="G394" i="12"/>
  <c r="Z408" i="12"/>
  <c r="G408" i="12"/>
  <c r="G407" i="12" s="1"/>
  <c r="G406" i="12" s="1"/>
  <c r="Z8" i="13"/>
  <c r="Z14" i="13"/>
  <c r="Z58" i="13"/>
  <c r="T60" i="13"/>
  <c r="J205" i="13"/>
  <c r="G266" i="14"/>
  <c r="J269" i="14"/>
  <c r="J313" i="14"/>
  <c r="J285" i="14" s="1"/>
  <c r="Z424" i="14"/>
  <c r="Z427" i="14"/>
  <c r="Z473" i="14"/>
  <c r="G478" i="14"/>
  <c r="G476" i="14" s="1"/>
  <c r="Z99" i="15"/>
  <c r="Y500" i="15"/>
  <c r="J209" i="15"/>
  <c r="AB407" i="15"/>
  <c r="Z407" i="15" s="1"/>
  <c r="J425" i="15"/>
  <c r="J424" i="15" s="1"/>
  <c r="J214" i="16"/>
  <c r="G345" i="16"/>
  <c r="J345" i="16"/>
  <c r="G355" i="16"/>
  <c r="Z355" i="16"/>
  <c r="J369" i="16"/>
  <c r="G373" i="16"/>
  <c r="G376" i="16"/>
  <c r="G385" i="16"/>
  <c r="Z101" i="17"/>
  <c r="J239" i="17"/>
  <c r="Z436" i="17"/>
  <c r="J487" i="15"/>
  <c r="J491" i="15"/>
  <c r="F8" i="16"/>
  <c r="Z15" i="16"/>
  <c r="Z23" i="16"/>
  <c r="G27" i="16"/>
  <c r="J27" i="16"/>
  <c r="F40" i="16"/>
  <c r="I40" i="16"/>
  <c r="L40" i="16"/>
  <c r="N40" i="16"/>
  <c r="E40" i="16"/>
  <c r="J54" i="16"/>
  <c r="J40" i="16" s="1"/>
  <c r="Z99" i="16"/>
  <c r="Z159" i="16"/>
  <c r="G159" i="16"/>
  <c r="J271" i="16"/>
  <c r="J272" i="16"/>
  <c r="P407" i="16"/>
  <c r="P501" i="16" s="1"/>
  <c r="P508" i="16" s="1"/>
  <c r="G85" i="17"/>
  <c r="G62" i="17" s="1"/>
  <c r="Z144" i="17"/>
  <c r="J159" i="17"/>
  <c r="Z173" i="17"/>
  <c r="J205" i="17"/>
  <c r="J272" i="17"/>
  <c r="J314" i="17"/>
  <c r="J286" i="17" s="1"/>
  <c r="J351" i="17"/>
  <c r="G355" i="17"/>
  <c r="J362" i="17"/>
  <c r="F42" i="2"/>
  <c r="D42" i="2" s="1"/>
  <c r="D419" i="2"/>
  <c r="F469" i="2"/>
  <c r="I54" i="28"/>
  <c r="J120" i="28"/>
  <c r="J118" i="28" s="1"/>
  <c r="K129" i="28"/>
  <c r="G126" i="17"/>
  <c r="K171" i="16"/>
  <c r="L501" i="16"/>
  <c r="L508" i="16" s="1"/>
  <c r="I407" i="15"/>
  <c r="Z218" i="9"/>
  <c r="J172" i="8"/>
  <c r="T218" i="17"/>
  <c r="N39" i="8"/>
  <c r="F7" i="8"/>
  <c r="Z95" i="8"/>
  <c r="Z40" i="8"/>
  <c r="D126" i="8"/>
  <c r="D125" i="8" s="1"/>
  <c r="J204" i="8"/>
  <c r="J206" i="8"/>
  <c r="J208" i="8"/>
  <c r="J210" i="8"/>
  <c r="J212" i="8"/>
  <c r="Z266" i="8"/>
  <c r="J285" i="8"/>
  <c r="H406" i="8"/>
  <c r="T406" i="8"/>
  <c r="D407" i="8"/>
  <c r="D406" i="8" s="1"/>
  <c r="J419" i="8"/>
  <c r="O61" i="9"/>
  <c r="Y500" i="9"/>
  <c r="AB171" i="9"/>
  <c r="Z171" i="9" s="1"/>
  <c r="J210" i="9"/>
  <c r="J243" i="9"/>
  <c r="Z355" i="9"/>
  <c r="D62" i="9"/>
  <c r="D61" i="9" s="1"/>
  <c r="E172" i="9"/>
  <c r="Z369" i="9"/>
  <c r="J373" i="9"/>
  <c r="J385" i="9"/>
  <c r="J389" i="9"/>
  <c r="F62" i="9"/>
  <c r="F61" i="9" s="1"/>
  <c r="Q407" i="9"/>
  <c r="Q500" i="9" s="1"/>
  <c r="Q507" i="9" s="1"/>
  <c r="Z420" i="9"/>
  <c r="I218" i="9"/>
  <c r="J479" i="9"/>
  <c r="J477" i="9" s="1"/>
  <c r="U208" i="2"/>
  <c r="E468" i="2"/>
  <c r="U109" i="2"/>
  <c r="U71" i="2"/>
  <c r="U29" i="2"/>
  <c r="D7" i="8"/>
  <c r="G26" i="8"/>
  <c r="AA61" i="8"/>
  <c r="AA60" i="8" s="1"/>
  <c r="X170" i="8"/>
  <c r="X499" i="8" s="1"/>
  <c r="G228" i="8"/>
  <c r="G252" i="8"/>
  <c r="J269" i="8"/>
  <c r="J274" i="8"/>
  <c r="Z275" i="8"/>
  <c r="J344" i="8"/>
  <c r="G350" i="8"/>
  <c r="G361" i="8"/>
  <c r="Z361" i="8"/>
  <c r="F407" i="8"/>
  <c r="F406" i="8" s="1"/>
  <c r="J415" i="8"/>
  <c r="Z435" i="8"/>
  <c r="Z481" i="8"/>
  <c r="H7" i="9"/>
  <c r="T7" i="9"/>
  <c r="AB7" i="9"/>
  <c r="Z7" i="9" s="1"/>
  <c r="Z10" i="9"/>
  <c r="G7" i="9"/>
  <c r="Z63" i="9"/>
  <c r="J85" i="9"/>
  <c r="G85" i="9"/>
  <c r="G62" i="9" s="1"/>
  <c r="J96" i="9"/>
  <c r="Z144" i="9"/>
  <c r="Z147" i="9"/>
  <c r="J147" i="9"/>
  <c r="J159" i="9"/>
  <c r="D325" i="9"/>
  <c r="E62" i="9"/>
  <c r="Z425" i="9"/>
  <c r="J425" i="9"/>
  <c r="J424" i="9" s="1"/>
  <c r="G433" i="9"/>
  <c r="G432" i="9" s="1"/>
  <c r="Z436" i="9"/>
  <c r="I408" i="9"/>
  <c r="Z158" i="11"/>
  <c r="J208" i="11"/>
  <c r="J213" i="11"/>
  <c r="G266" i="11"/>
  <c r="J274" i="11"/>
  <c r="G275" i="11"/>
  <c r="Z285" i="11"/>
  <c r="G394" i="11"/>
  <c r="Z478" i="11"/>
  <c r="G486" i="11"/>
  <c r="J486" i="11"/>
  <c r="Z493" i="11"/>
  <c r="L125" i="11"/>
  <c r="D7" i="12"/>
  <c r="H7" i="12"/>
  <c r="O60" i="12"/>
  <c r="O499" i="12" s="1"/>
  <c r="O506" i="12" s="1"/>
  <c r="Z143" i="12"/>
  <c r="Y170" i="12"/>
  <c r="Y499" i="12" s="1"/>
  <c r="J238" i="12"/>
  <c r="J269" i="12"/>
  <c r="J270" i="12"/>
  <c r="J273" i="12"/>
  <c r="F171" i="12"/>
  <c r="Z350" i="12"/>
  <c r="G388" i="12"/>
  <c r="E406" i="12"/>
  <c r="H406" i="12"/>
  <c r="F60" i="13"/>
  <c r="F500" i="13" s="1"/>
  <c r="O125" i="13"/>
  <c r="Z468" i="13"/>
  <c r="J95" i="14"/>
  <c r="Z116" i="14"/>
  <c r="Z171" i="14"/>
  <c r="J203" i="14"/>
  <c r="J270" i="14"/>
  <c r="J271" i="14"/>
  <c r="Z275" i="14"/>
  <c r="J423" i="14"/>
  <c r="M500" i="15"/>
  <c r="M507" i="15" s="1"/>
  <c r="Q500" i="15"/>
  <c r="Q507" i="15" s="1"/>
  <c r="J96" i="15"/>
  <c r="Z129" i="15"/>
  <c r="S499" i="11"/>
  <c r="S506" i="11" s="1"/>
  <c r="Z8" i="11"/>
  <c r="J26" i="11"/>
  <c r="G39" i="11"/>
  <c r="J53" i="11"/>
  <c r="J39" i="11" s="1"/>
  <c r="J95" i="11"/>
  <c r="Z143" i="11"/>
  <c r="U170" i="11"/>
  <c r="U499" i="11" s="1"/>
  <c r="J218" i="11"/>
  <c r="G354" i="11"/>
  <c r="G361" i="11"/>
  <c r="Z361" i="11"/>
  <c r="J424" i="11"/>
  <c r="J423" i="11" s="1"/>
  <c r="J406" i="11" s="1"/>
  <c r="Z467" i="11"/>
  <c r="Z24" i="12"/>
  <c r="G26" i="12"/>
  <c r="G7" i="12" s="1"/>
  <c r="Z40" i="12"/>
  <c r="Z53" i="12"/>
  <c r="Z58" i="12"/>
  <c r="N60" i="12"/>
  <c r="J104" i="12"/>
  <c r="J102" i="12" s="1"/>
  <c r="J116" i="12"/>
  <c r="G128" i="12"/>
  <c r="G126" i="12" s="1"/>
  <c r="G125" i="12" s="1"/>
  <c r="J214" i="12"/>
  <c r="X170" i="12"/>
  <c r="X499" i="12" s="1"/>
  <c r="F406" i="12"/>
  <c r="J415" i="12"/>
  <c r="J407" i="12" s="1"/>
  <c r="J95" i="13"/>
  <c r="Z98" i="13"/>
  <c r="J128" i="13"/>
  <c r="J126" i="13" s="1"/>
  <c r="J146" i="13"/>
  <c r="G146" i="13"/>
  <c r="G275" i="13"/>
  <c r="G338" i="13"/>
  <c r="Q125" i="13"/>
  <c r="Q407" i="13"/>
  <c r="R499" i="14"/>
  <c r="R506" i="14" s="1"/>
  <c r="Z432" i="14"/>
  <c r="Z435" i="14"/>
  <c r="Z451" i="14"/>
  <c r="J478" i="14"/>
  <c r="J476" i="14" s="1"/>
  <c r="J19" i="15"/>
  <c r="T203" i="15"/>
  <c r="J203" i="15" s="1"/>
  <c r="J172" i="15" s="1"/>
  <c r="J235" i="15"/>
  <c r="G267" i="15"/>
  <c r="Z267" i="15"/>
  <c r="F408" i="15"/>
  <c r="G436" i="15"/>
  <c r="T61" i="16"/>
  <c r="G117" i="16"/>
  <c r="G61" i="16" s="1"/>
  <c r="D62" i="16"/>
  <c r="D61" i="16" s="1"/>
  <c r="D501" i="16" s="1"/>
  <c r="D504" i="16" s="1"/>
  <c r="J267" i="16"/>
  <c r="G280" i="16"/>
  <c r="J351" i="16"/>
  <c r="J325" i="16" s="1"/>
  <c r="Z369" i="16"/>
  <c r="G395" i="16"/>
  <c r="G400" i="16"/>
  <c r="Z400" i="16"/>
  <c r="Z19" i="17"/>
  <c r="Z59" i="17"/>
  <c r="J129" i="17"/>
  <c r="J127" i="17" s="1"/>
  <c r="J126" i="17" s="1"/>
  <c r="J207" i="17"/>
  <c r="J209" i="17"/>
  <c r="J211" i="17"/>
  <c r="J213" i="17"/>
  <c r="J215" i="17"/>
  <c r="Z203" i="15"/>
  <c r="J204" i="15"/>
  <c r="J206" i="15"/>
  <c r="J212" i="15"/>
  <c r="G355" i="15"/>
  <c r="Z416" i="15"/>
  <c r="L407" i="15"/>
  <c r="L500" i="15" s="1"/>
  <c r="L507" i="15" s="1"/>
  <c r="Z425" i="15"/>
  <c r="Z428" i="15"/>
  <c r="Z430" i="15"/>
  <c r="Z439" i="15"/>
  <c r="J468" i="15"/>
  <c r="D477" i="15"/>
  <c r="D476" i="15" s="1"/>
  <c r="F477" i="15"/>
  <c r="F476" i="15" s="1"/>
  <c r="K8" i="16"/>
  <c r="J11" i="16"/>
  <c r="Z19" i="16"/>
  <c r="G19" i="16"/>
  <c r="U171" i="16"/>
  <c r="U501" i="16" s="1"/>
  <c r="J253" i="16"/>
  <c r="J274" i="16"/>
  <c r="Z428" i="16"/>
  <c r="Z424" i="16" s="1"/>
  <c r="Z439" i="16"/>
  <c r="J468" i="16"/>
  <c r="Z25" i="17"/>
  <c r="J270" i="17"/>
  <c r="J271" i="17"/>
  <c r="J274" i="17"/>
  <c r="J277" i="17"/>
  <c r="Z280" i="17"/>
  <c r="Z286" i="17"/>
  <c r="Z326" i="17"/>
  <c r="Z369" i="17"/>
  <c r="Z487" i="16"/>
  <c r="D568" i="2"/>
  <c r="U557" i="2"/>
  <c r="T155" i="2"/>
  <c r="I46" i="28"/>
  <c r="K46" i="28"/>
  <c r="J46" i="28"/>
  <c r="K54" i="28"/>
  <c r="K156" i="28"/>
  <c r="K155" i="28" s="1"/>
  <c r="K154" i="28" s="1"/>
  <c r="K153" i="28" s="1"/>
  <c r="K117" i="28" s="1"/>
  <c r="K13" i="28" s="1"/>
  <c r="G54" i="28"/>
  <c r="U119" i="2"/>
  <c r="G212" i="28"/>
  <c r="G211" i="28" s="1"/>
  <c r="G204" i="28" s="1"/>
  <c r="G203" i="28" s="1"/>
  <c r="J212" i="28"/>
  <c r="J211" i="28" s="1"/>
  <c r="K212" i="28"/>
  <c r="K211" i="28" s="1"/>
  <c r="G373" i="17"/>
  <c r="G376" i="17"/>
  <c r="G385" i="17"/>
  <c r="G416" i="17"/>
  <c r="G408" i="17" s="1"/>
  <c r="D519" i="2"/>
  <c r="K184" i="28"/>
  <c r="Z407" i="8"/>
  <c r="Z407" i="17"/>
  <c r="AA502" i="17"/>
  <c r="AA509" i="17" s="1"/>
  <c r="G183" i="24"/>
  <c r="I183" i="24" s="1"/>
  <c r="K183" i="24" s="1"/>
  <c r="M183" i="24" s="1"/>
  <c r="O183" i="24" s="1"/>
  <c r="Q183" i="24" s="1"/>
  <c r="H501" i="16"/>
  <c r="H504" i="16" s="1"/>
  <c r="J217" i="12"/>
  <c r="J172" i="16"/>
  <c r="G117" i="28"/>
  <c r="G13" i="28" s="1"/>
  <c r="J267" i="17"/>
  <c r="J218" i="17" s="1"/>
  <c r="K218" i="17"/>
  <c r="AA476" i="13"/>
  <c r="Z477" i="13"/>
  <c r="Z407" i="11"/>
  <c r="AA406" i="11"/>
  <c r="Z406" i="11" s="1"/>
  <c r="U547" i="2"/>
  <c r="I545" i="2"/>
  <c r="W545" i="2" s="1"/>
  <c r="G547" i="2"/>
  <c r="U11" i="2"/>
  <c r="G11" i="2"/>
  <c r="U459" i="2"/>
  <c r="G459" i="2"/>
  <c r="U341" i="2"/>
  <c r="U17" i="2"/>
  <c r="G419" i="2"/>
  <c r="U419" i="2"/>
  <c r="U563" i="2"/>
  <c r="H562" i="2"/>
  <c r="V562" i="2" s="1"/>
  <c r="G563" i="2"/>
  <c r="I508" i="2"/>
  <c r="W508" i="2" s="1"/>
  <c r="G10" i="8"/>
  <c r="F39" i="8"/>
  <c r="D60" i="8"/>
  <c r="F60" i="8"/>
  <c r="K60" i="8"/>
  <c r="AB7" i="8"/>
  <c r="Z26" i="8"/>
  <c r="J203" i="8"/>
  <c r="K202" i="8"/>
  <c r="H170" i="8"/>
  <c r="G188" i="8"/>
  <c r="G172" i="8"/>
  <c r="D170" i="8"/>
  <c r="G324" i="8"/>
  <c r="AB170" i="8"/>
  <c r="E360" i="8"/>
  <c r="E359" i="8" s="1"/>
  <c r="G368" i="8"/>
  <c r="I360" i="8"/>
  <c r="I359" i="8" s="1"/>
  <c r="J361" i="8"/>
  <c r="Z458" i="8"/>
  <c r="AA444" i="8"/>
  <c r="J266" i="14"/>
  <c r="T217" i="14"/>
  <c r="G511" i="2"/>
  <c r="M570" i="2"/>
  <c r="G497" i="2"/>
  <c r="Z126" i="16"/>
  <c r="U93" i="2"/>
  <c r="I71" i="23"/>
  <c r="G45" i="27"/>
  <c r="K423" i="11"/>
  <c r="E207" i="2"/>
  <c r="D8" i="2"/>
  <c r="Z62" i="17"/>
  <c r="K406" i="11"/>
  <c r="Z360" i="14"/>
  <c r="J420" i="17"/>
  <c r="G103" i="17"/>
  <c r="I61" i="17"/>
  <c r="AB61" i="16"/>
  <c r="Z61" i="16" s="1"/>
  <c r="Z103" i="16"/>
  <c r="J400" i="16"/>
  <c r="K361" i="16"/>
  <c r="K360" i="16" s="1"/>
  <c r="G341" i="2"/>
  <c r="U67" i="2"/>
  <c r="G67" i="2"/>
  <c r="U568" i="2"/>
  <c r="U559" i="2"/>
  <c r="U504" i="2"/>
  <c r="U182" i="2"/>
  <c r="G182" i="2"/>
  <c r="U209" i="2"/>
  <c r="U281" i="2"/>
  <c r="G281" i="2"/>
  <c r="U120" i="2"/>
  <c r="U275" i="2"/>
  <c r="G275" i="2"/>
  <c r="G264" i="2"/>
  <c r="G18" i="8"/>
  <c r="H39" i="8"/>
  <c r="K39" i="8"/>
  <c r="M39" i="8"/>
  <c r="T39" i="8"/>
  <c r="G116" i="8"/>
  <c r="G60" i="8" s="1"/>
  <c r="AB102" i="8"/>
  <c r="Z102" i="8" s="1"/>
  <c r="Z104" i="8"/>
  <c r="AB39" i="8"/>
  <c r="Z58" i="8"/>
  <c r="O499" i="8"/>
  <c r="O506" i="8" s="1"/>
  <c r="E125" i="8"/>
  <c r="W170" i="8"/>
  <c r="W499" i="8" s="1"/>
  <c r="J218" i="8"/>
  <c r="J229" i="8"/>
  <c r="J228" i="8" s="1"/>
  <c r="J238" i="8"/>
  <c r="J243" i="8"/>
  <c r="J242" i="8" s="1"/>
  <c r="T242" i="8"/>
  <c r="T217" i="8" s="1"/>
  <c r="J355" i="8"/>
  <c r="K354" i="8"/>
  <c r="J354" i="8" s="1"/>
  <c r="J324" i="8" s="1"/>
  <c r="J388" i="8"/>
  <c r="J408" i="8"/>
  <c r="J407" i="8" s="1"/>
  <c r="Z424" i="8"/>
  <c r="AA423" i="8"/>
  <c r="AA406" i="8" s="1"/>
  <c r="E406" i="8"/>
  <c r="G467" i="8"/>
  <c r="G441" i="8" s="1"/>
  <c r="Z126" i="9"/>
  <c r="D69" i="2"/>
  <c r="Z60" i="11"/>
  <c r="I468" i="2"/>
  <c r="U324" i="2"/>
  <c r="U501" i="2"/>
  <c r="U493" i="2"/>
  <c r="U27" i="2"/>
  <c r="U19" i="2"/>
  <c r="U495" i="2"/>
  <c r="U413" i="2"/>
  <c r="U536" i="2"/>
  <c r="L499" i="8"/>
  <c r="L506" i="8" s="1"/>
  <c r="P499" i="8"/>
  <c r="P506" i="8" s="1"/>
  <c r="G53" i="8"/>
  <c r="G39" i="8" s="1"/>
  <c r="E61" i="8"/>
  <c r="E60" i="8" s="1"/>
  <c r="H61" i="8"/>
  <c r="H60" i="8" s="1"/>
  <c r="J84" i="8"/>
  <c r="J62" i="8"/>
  <c r="M499" i="8"/>
  <c r="M506" i="8" s="1"/>
  <c r="T60" i="8"/>
  <c r="Z100" i="8"/>
  <c r="AA39" i="8"/>
  <c r="J126" i="8"/>
  <c r="I126" i="8"/>
  <c r="I125" i="8" s="1"/>
  <c r="R125" i="8"/>
  <c r="R499" i="8" s="1"/>
  <c r="R506" i="8" s="1"/>
  <c r="G158" i="8"/>
  <c r="L171" i="8"/>
  <c r="N171" i="8"/>
  <c r="T172" i="8"/>
  <c r="J188" i="8"/>
  <c r="T202" i="8"/>
  <c r="Z202" i="8"/>
  <c r="J214" i="8"/>
  <c r="F217" i="8"/>
  <c r="F170" i="8" s="1"/>
  <c r="I217" i="8"/>
  <c r="I170" i="8" s="1"/>
  <c r="L217" i="8"/>
  <c r="N217" i="8"/>
  <c r="R217" i="8"/>
  <c r="Z218" i="8"/>
  <c r="G218" i="8"/>
  <c r="J234" i="8"/>
  <c r="J271" i="8"/>
  <c r="J276" i="8"/>
  <c r="Z279" i="8"/>
  <c r="Z285" i="8"/>
  <c r="G285" i="8"/>
  <c r="G338" i="8"/>
  <c r="G344" i="8"/>
  <c r="G354" i="8"/>
  <c r="F360" i="8"/>
  <c r="F359" i="8" s="1"/>
  <c r="AB360" i="8"/>
  <c r="Z360" i="8" s="1"/>
  <c r="Z368" i="8"/>
  <c r="G388" i="8"/>
  <c r="J384" i="8"/>
  <c r="J375" i="8"/>
  <c r="J368" i="8"/>
  <c r="I407" i="8"/>
  <c r="I406" i="8" s="1"/>
  <c r="N407" i="8"/>
  <c r="N406" i="8" s="1"/>
  <c r="N499" i="8" s="1"/>
  <c r="N506" i="8" s="1"/>
  <c r="Z419" i="8"/>
  <c r="AB423" i="8"/>
  <c r="AB406" i="8" s="1"/>
  <c r="Z427" i="8"/>
  <c r="Z423" i="8" s="1"/>
  <c r="G424" i="8"/>
  <c r="G423" i="8" s="1"/>
  <c r="Q406" i="8"/>
  <c r="Q499" i="8" s="1"/>
  <c r="Q506" i="8" s="1"/>
  <c r="S406" i="8"/>
  <c r="S499" i="8" s="1"/>
  <c r="S506" i="8" s="1"/>
  <c r="J431" i="8"/>
  <c r="F441" i="8"/>
  <c r="J451" i="8"/>
  <c r="Y499" i="8"/>
  <c r="G458" i="8"/>
  <c r="I441" i="8"/>
  <c r="Z473" i="8"/>
  <c r="G127" i="9"/>
  <c r="J228" i="11"/>
  <c r="Z324" i="11"/>
  <c r="N406" i="11"/>
  <c r="E60" i="12"/>
  <c r="S500" i="9"/>
  <c r="S507" i="9" s="1"/>
  <c r="L61" i="9"/>
  <c r="O500" i="9"/>
  <c r="O507" i="9" s="1"/>
  <c r="R61" i="9"/>
  <c r="H171" i="9"/>
  <c r="J218" i="9"/>
  <c r="D218" i="9"/>
  <c r="D127" i="9"/>
  <c r="D126" i="9" s="1"/>
  <c r="D7" i="9"/>
  <c r="E325" i="9"/>
  <c r="E171" i="9" s="1"/>
  <c r="E218" i="9"/>
  <c r="E61" i="9"/>
  <c r="E39" i="9"/>
  <c r="E7" i="9"/>
  <c r="F361" i="9"/>
  <c r="F360" i="9" s="1"/>
  <c r="F286" i="9"/>
  <c r="F218" i="9"/>
  <c r="AA408" i="9"/>
  <c r="AA407" i="9" s="1"/>
  <c r="Z442" i="9"/>
  <c r="I432" i="9"/>
  <c r="I424" i="9"/>
  <c r="I361" i="9"/>
  <c r="I172" i="9"/>
  <c r="I171" i="9" s="1"/>
  <c r="I39" i="9"/>
  <c r="J495" i="9"/>
  <c r="J494" i="9" s="1"/>
  <c r="Q499" i="11"/>
  <c r="Q506" i="11" s="1"/>
  <c r="G26" i="11"/>
  <c r="G7" i="11" s="1"/>
  <c r="R60" i="11"/>
  <c r="R499" i="11" s="1"/>
  <c r="R506" i="11" s="1"/>
  <c r="J242" i="11"/>
  <c r="Z266" i="11"/>
  <c r="J269" i="11"/>
  <c r="J273" i="11"/>
  <c r="O406" i="11"/>
  <c r="O499" i="11" s="1"/>
  <c r="O506" i="11" s="1"/>
  <c r="P406" i="11"/>
  <c r="P499" i="11" s="1"/>
  <c r="P506" i="11" s="1"/>
  <c r="Z473" i="11"/>
  <c r="AA476" i="11"/>
  <c r="G476" i="11"/>
  <c r="G475" i="11" s="1"/>
  <c r="J478" i="11"/>
  <c r="J476" i="11" s="1"/>
  <c r="J475" i="11" s="1"/>
  <c r="Z486" i="11"/>
  <c r="J494" i="11"/>
  <c r="J493" i="11" s="1"/>
  <c r="E7" i="12"/>
  <c r="Z16" i="12"/>
  <c r="Z22" i="12"/>
  <c r="J18" i="12"/>
  <c r="J26" i="12"/>
  <c r="J53" i="12"/>
  <c r="J39" i="12" s="1"/>
  <c r="Z62" i="12"/>
  <c r="G62" i="12"/>
  <c r="G84" i="12"/>
  <c r="Z100" i="12"/>
  <c r="Z116" i="12"/>
  <c r="J128" i="12"/>
  <c r="Z158" i="12"/>
  <c r="W170" i="12"/>
  <c r="W499" i="12" s="1"/>
  <c r="Z202" i="12"/>
  <c r="J207" i="12"/>
  <c r="G266" i="12"/>
  <c r="G275" i="12"/>
  <c r="D171" i="12"/>
  <c r="D170" i="12" s="1"/>
  <c r="L406" i="12"/>
  <c r="L499" i="12" s="1"/>
  <c r="L506" i="12" s="1"/>
  <c r="T406" i="12"/>
  <c r="G451" i="12"/>
  <c r="J458" i="12"/>
  <c r="J444" i="12" s="1"/>
  <c r="J441" i="12" s="1"/>
  <c r="J478" i="12"/>
  <c r="J476" i="12" s="1"/>
  <c r="J475" i="12" s="1"/>
  <c r="P499" i="14"/>
  <c r="P506" i="14" s="1"/>
  <c r="H475" i="8"/>
  <c r="J490" i="8"/>
  <c r="Z18" i="9"/>
  <c r="M500" i="9"/>
  <c r="M507" i="9" s="1"/>
  <c r="Z24" i="9"/>
  <c r="J26" i="9"/>
  <c r="J7" i="9" s="1"/>
  <c r="R39" i="9"/>
  <c r="Z40" i="9"/>
  <c r="AB62" i="9"/>
  <c r="Z62" i="9" s="1"/>
  <c r="Z96" i="9"/>
  <c r="N61" i="9"/>
  <c r="N500" i="9" s="1"/>
  <c r="N507" i="9" s="1"/>
  <c r="J105" i="9"/>
  <c r="J103" i="9" s="1"/>
  <c r="L126" i="9"/>
  <c r="P126" i="9"/>
  <c r="T126" i="9"/>
  <c r="J129" i="9"/>
  <c r="J127" i="9" s="1"/>
  <c r="G159" i="9"/>
  <c r="G126" i="9" s="1"/>
  <c r="V171" i="9"/>
  <c r="V500" i="9" s="1"/>
  <c r="G189" i="9"/>
  <c r="G172" i="9" s="1"/>
  <c r="K203" i="9"/>
  <c r="K172" i="9" s="1"/>
  <c r="K171" i="9" s="1"/>
  <c r="K500" i="9" s="1"/>
  <c r="K507" i="9" s="1"/>
  <c r="G218" i="9"/>
  <c r="T229" i="9"/>
  <c r="T218" i="9" s="1"/>
  <c r="J269" i="9"/>
  <c r="Z280" i="9"/>
  <c r="Z286" i="9"/>
  <c r="J339" i="9"/>
  <c r="J351" i="9"/>
  <c r="E126" i="9"/>
  <c r="J362" i="9"/>
  <c r="J369" i="9"/>
  <c r="J361" i="9" s="1"/>
  <c r="J360" i="9" s="1"/>
  <c r="J376" i="9"/>
  <c r="F325" i="9"/>
  <c r="F126" i="9"/>
  <c r="F7" i="9"/>
  <c r="J420" i="9"/>
  <c r="J408" i="9" s="1"/>
  <c r="Z428" i="9"/>
  <c r="Z424" i="9" s="1"/>
  <c r="J432" i="9"/>
  <c r="Z439" i="9"/>
  <c r="J452" i="9"/>
  <c r="J445" i="9" s="1"/>
  <c r="J442" i="9" s="1"/>
  <c r="Z468" i="9"/>
  <c r="G468" i="9"/>
  <c r="G442" i="9" s="1"/>
  <c r="G362" i="9"/>
  <c r="I126" i="9"/>
  <c r="J10" i="11"/>
  <c r="J7" i="11" s="1"/>
  <c r="Z62" i="11"/>
  <c r="J84" i="11"/>
  <c r="J102" i="11"/>
  <c r="J116" i="11"/>
  <c r="Z167" i="11"/>
  <c r="J212" i="11"/>
  <c r="J214" i="11"/>
  <c r="Y170" i="11"/>
  <c r="Y499" i="11" s="1"/>
  <c r="Z275" i="11"/>
  <c r="J285" i="11"/>
  <c r="G344" i="11"/>
  <c r="J350" i="11"/>
  <c r="J324" i="11" s="1"/>
  <c r="Z368" i="11"/>
  <c r="Z419" i="11"/>
  <c r="Z424" i="11"/>
  <c r="Z423" i="11" s="1"/>
  <c r="Z438" i="11"/>
  <c r="J467" i="11"/>
  <c r="L39" i="11"/>
  <c r="L499" i="11" s="1"/>
  <c r="L506" i="11" s="1"/>
  <c r="D60" i="12"/>
  <c r="J126" i="12"/>
  <c r="J125" i="12" s="1"/>
  <c r="J285" i="12"/>
  <c r="F60" i="12"/>
  <c r="F285" i="12"/>
  <c r="F170" i="12" s="1"/>
  <c r="AB217" i="12"/>
  <c r="Z217" i="12" s="1"/>
  <c r="G350" i="12"/>
  <c r="AA518" i="12"/>
  <c r="AA521" i="12" s="1"/>
  <c r="AA528" i="12" s="1"/>
  <c r="J350" i="12"/>
  <c r="Z354" i="12"/>
  <c r="J384" i="12"/>
  <c r="J360" i="12" s="1"/>
  <c r="J359" i="12" s="1"/>
  <c r="D406" i="12"/>
  <c r="N406" i="12"/>
  <c r="Z424" i="12"/>
  <c r="Z423" i="12" s="1"/>
  <c r="Z490" i="12"/>
  <c r="G432" i="15"/>
  <c r="G7" i="13"/>
  <c r="J10" i="13"/>
  <c r="J53" i="13"/>
  <c r="L60" i="13"/>
  <c r="L500" i="13" s="1"/>
  <c r="L507" i="13" s="1"/>
  <c r="R60" i="13"/>
  <c r="R500" i="13" s="1"/>
  <c r="R507" i="13" s="1"/>
  <c r="J158" i="13"/>
  <c r="Z167" i="13"/>
  <c r="J218" i="13"/>
  <c r="G285" i="13"/>
  <c r="G324" i="13"/>
  <c r="G373" i="13"/>
  <c r="G376" i="13"/>
  <c r="J389" i="13"/>
  <c r="M60" i="13"/>
  <c r="J416" i="13"/>
  <c r="T424" i="13"/>
  <c r="T407" i="13" s="1"/>
  <c r="Z428" i="13"/>
  <c r="Z424" i="13" s="1"/>
  <c r="Z445" i="13"/>
  <c r="Z495" i="13"/>
  <c r="Z18" i="14"/>
  <c r="G18" i="14"/>
  <c r="G7" i="14" s="1"/>
  <c r="J211" i="14"/>
  <c r="J214" i="14"/>
  <c r="Z279" i="14"/>
  <c r="Z285" i="14"/>
  <c r="Z429" i="14"/>
  <c r="Z438" i="14"/>
  <c r="Z478" i="14"/>
  <c r="G486" i="14"/>
  <c r="G475" i="14" s="1"/>
  <c r="J486" i="14"/>
  <c r="J490" i="14"/>
  <c r="S500" i="15"/>
  <c r="S507" i="15" s="1"/>
  <c r="J54" i="15"/>
  <c r="J40" i="15" s="1"/>
  <c r="Z59" i="15"/>
  <c r="Z127" i="15"/>
  <c r="F171" i="15"/>
  <c r="J205" i="15"/>
  <c r="J211" i="15"/>
  <c r="J213" i="15"/>
  <c r="J229" i="15"/>
  <c r="J253" i="15"/>
  <c r="J314" i="15"/>
  <c r="J286" i="15" s="1"/>
  <c r="Z369" i="15"/>
  <c r="J385" i="15"/>
  <c r="K400" i="15"/>
  <c r="G409" i="15"/>
  <c r="G408" i="15" s="1"/>
  <c r="F424" i="15"/>
  <c r="J445" i="15"/>
  <c r="Z468" i="15"/>
  <c r="J479" i="15"/>
  <c r="J477" i="15" s="1"/>
  <c r="Z9" i="16"/>
  <c r="Z11" i="16"/>
  <c r="G11" i="16"/>
  <c r="G8" i="16" s="1"/>
  <c r="Z17" i="16"/>
  <c r="J19" i="16"/>
  <c r="Z25" i="16"/>
  <c r="J18" i="13"/>
  <c r="J39" i="13"/>
  <c r="N60" i="13"/>
  <c r="N500" i="13" s="1"/>
  <c r="N507" i="13" s="1"/>
  <c r="Z102" i="13"/>
  <c r="D170" i="13"/>
  <c r="D500" i="13" s="1"/>
  <c r="D503" i="13" s="1"/>
  <c r="G188" i="13"/>
  <c r="G171" i="13" s="1"/>
  <c r="J208" i="13"/>
  <c r="J213" i="13"/>
  <c r="G218" i="13"/>
  <c r="Z234" i="13"/>
  <c r="J271" i="13"/>
  <c r="J276" i="13"/>
  <c r="G325" i="13"/>
  <c r="Z350" i="13"/>
  <c r="M407" i="13"/>
  <c r="I407" i="13"/>
  <c r="O60" i="13"/>
  <c r="O500" i="13" s="1"/>
  <c r="O507" i="13" s="1"/>
  <c r="H408" i="13"/>
  <c r="Z474" i="13"/>
  <c r="L499" i="14"/>
  <c r="L506" i="14" s="1"/>
  <c r="J26" i="14"/>
  <c r="J7" i="14" s="1"/>
  <c r="Z40" i="14"/>
  <c r="J84" i="14"/>
  <c r="J61" i="14" s="1"/>
  <c r="J116" i="14"/>
  <c r="G126" i="14"/>
  <c r="Z143" i="14"/>
  <c r="K202" i="14"/>
  <c r="J202" i="14" s="1"/>
  <c r="J171" i="14" s="1"/>
  <c r="J234" i="14"/>
  <c r="Z368" i="14"/>
  <c r="J372" i="14"/>
  <c r="J375" i="14"/>
  <c r="G388" i="14"/>
  <c r="G399" i="14"/>
  <c r="O406" i="14"/>
  <c r="J11" i="15"/>
  <c r="Z15" i="15"/>
  <c r="Z23" i="15"/>
  <c r="Z41" i="15"/>
  <c r="G62" i="15"/>
  <c r="G61" i="15" s="1"/>
  <c r="O61" i="15"/>
  <c r="O500" i="15" s="1"/>
  <c r="O507" i="15" s="1"/>
  <c r="J105" i="15"/>
  <c r="J103" i="15" s="1"/>
  <c r="J117" i="15"/>
  <c r="G127" i="15"/>
  <c r="G126" i="15" s="1"/>
  <c r="Z144" i="15"/>
  <c r="D171" i="15"/>
  <c r="Z218" i="15"/>
  <c r="G229" i="15"/>
  <c r="G218" i="15" s="1"/>
  <c r="G171" i="15" s="1"/>
  <c r="J272" i="15"/>
  <c r="G351" i="15"/>
  <c r="H407" i="15"/>
  <c r="Z96" i="16"/>
  <c r="Z101" i="16"/>
  <c r="G127" i="16"/>
  <c r="G126" i="16" s="1"/>
  <c r="Y171" i="16"/>
  <c r="Y501" i="16" s="1"/>
  <c r="X171" i="16"/>
  <c r="X501" i="16" s="1"/>
  <c r="Z11" i="17"/>
  <c r="Z17" i="17"/>
  <c r="N61" i="17"/>
  <c r="N502" i="17" s="1"/>
  <c r="N509" i="17" s="1"/>
  <c r="J117" i="17"/>
  <c r="J61" i="17" s="1"/>
  <c r="J409" i="17"/>
  <c r="Z54" i="16"/>
  <c r="Z63" i="16"/>
  <c r="Z117" i="16"/>
  <c r="J117" i="16"/>
  <c r="J61" i="16" s="1"/>
  <c r="J159" i="16"/>
  <c r="J126" i="16" s="1"/>
  <c r="J208" i="16"/>
  <c r="T243" i="16"/>
  <c r="T218" i="16" s="1"/>
  <c r="T171" i="16" s="1"/>
  <c r="G267" i="16"/>
  <c r="J268" i="16"/>
  <c r="J314" i="16"/>
  <c r="J286" i="16" s="1"/>
  <c r="E361" i="16"/>
  <c r="E360" i="16" s="1"/>
  <c r="T361" i="16"/>
  <c r="T360" i="16" s="1"/>
  <c r="J373" i="16"/>
  <c r="J376" i="16"/>
  <c r="J389" i="16"/>
  <c r="R407" i="16"/>
  <c r="R501" i="16" s="1"/>
  <c r="R508" i="16" s="1"/>
  <c r="Z409" i="16"/>
  <c r="Z416" i="16"/>
  <c r="G409" i="16"/>
  <c r="G416" i="16"/>
  <c r="F424" i="16"/>
  <c r="F407" i="16" s="1"/>
  <c r="J425" i="16"/>
  <c r="J424" i="16" s="1"/>
  <c r="E424" i="16"/>
  <c r="E407" i="16" s="1"/>
  <c r="Z96" i="17"/>
  <c r="O61" i="17"/>
  <c r="T203" i="17"/>
  <c r="J203" i="17" s="1"/>
  <c r="J172" i="17" s="1"/>
  <c r="Z203" i="17"/>
  <c r="G243" i="17"/>
  <c r="J269" i="17"/>
  <c r="Z276" i="17"/>
  <c r="G286" i="17"/>
  <c r="G280" i="17"/>
  <c r="J339" i="17"/>
  <c r="J325" i="17" s="1"/>
  <c r="G351" i="17"/>
  <c r="F361" i="17"/>
  <c r="F360" i="17" s="1"/>
  <c r="J373" i="17"/>
  <c r="J376" i="17"/>
  <c r="G389" i="17"/>
  <c r="Z416" i="17"/>
  <c r="Q407" i="17"/>
  <c r="Q502" i="17" s="1"/>
  <c r="Q509" i="17" s="1"/>
  <c r="J445" i="17"/>
  <c r="J442" i="17" s="1"/>
  <c r="G459" i="17"/>
  <c r="Z468" i="17"/>
  <c r="Z474" i="17"/>
  <c r="I28" i="28"/>
  <c r="I21" i="28" s="1"/>
  <c r="I14" i="28" s="1"/>
  <c r="J38" i="28"/>
  <c r="J129" i="28"/>
  <c r="M407" i="17"/>
  <c r="O407" i="17"/>
  <c r="R407" i="17"/>
  <c r="R502" i="17" s="1"/>
  <c r="R509" i="17" s="1"/>
  <c r="S407" i="17"/>
  <c r="S502" i="17" s="1"/>
  <c r="S509" i="17" s="1"/>
  <c r="E408" i="17"/>
  <c r="Z425" i="17"/>
  <c r="Z428" i="17"/>
  <c r="Z433" i="17"/>
  <c r="E433" i="17"/>
  <c r="E432" i="17" s="1"/>
  <c r="E407" i="17" s="1"/>
  <c r="Q207" i="2"/>
  <c r="Q570" i="2" s="1"/>
  <c r="V8" i="2"/>
  <c r="I38" i="28"/>
  <c r="H78" i="23"/>
  <c r="H77" i="23" s="1"/>
  <c r="H76" i="23" s="1"/>
  <c r="H75" i="23" s="1"/>
  <c r="U425" i="2"/>
  <c r="U437" i="2"/>
  <c r="U433" i="2"/>
  <c r="U429" i="2"/>
  <c r="U441" i="2"/>
  <c r="U55" i="2"/>
  <c r="I120" i="28"/>
  <c r="I118" i="28" s="1"/>
  <c r="J156" i="28"/>
  <c r="J155" i="28" s="1"/>
  <c r="J154" i="28" s="1"/>
  <c r="J153" i="28" s="1"/>
  <c r="G46" i="28"/>
  <c r="U31" i="2"/>
  <c r="T417" i="2"/>
  <c r="I70" i="23"/>
  <c r="H69" i="23"/>
  <c r="AB60" i="8"/>
  <c r="Z60" i="8" s="1"/>
  <c r="Z61" i="8"/>
  <c r="Z7" i="8"/>
  <c r="Z431" i="8"/>
  <c r="AA475" i="8"/>
  <c r="Z475" i="8" s="1"/>
  <c r="Z476" i="8"/>
  <c r="AA360" i="9"/>
  <c r="Z361" i="9"/>
  <c r="AB407" i="9"/>
  <c r="G361" i="9"/>
  <c r="G360" i="9" s="1"/>
  <c r="I360" i="9"/>
  <c r="J217" i="14"/>
  <c r="U179" i="2"/>
  <c r="U204" i="2"/>
  <c r="U23" i="2"/>
  <c r="J173" i="9"/>
  <c r="D171" i="9"/>
  <c r="I407" i="9"/>
  <c r="U155" i="2"/>
  <c r="H154" i="2"/>
  <c r="V154" i="2" s="1"/>
  <c r="G155" i="2"/>
  <c r="G381" i="2"/>
  <c r="AA170" i="8"/>
  <c r="Z324" i="8"/>
  <c r="AB359" i="8"/>
  <c r="Z359" i="8" s="1"/>
  <c r="AB61" i="9"/>
  <c r="Z61" i="9" s="1"/>
  <c r="G103" i="9"/>
  <c r="I61" i="9"/>
  <c r="U550" i="2"/>
  <c r="G7" i="8"/>
  <c r="G407" i="8"/>
  <c r="G406" i="8" s="1"/>
  <c r="G171" i="9"/>
  <c r="J326" i="9"/>
  <c r="J360" i="11"/>
  <c r="J359" i="11" s="1"/>
  <c r="Z102" i="11"/>
  <c r="J172" i="11"/>
  <c r="J188" i="11"/>
  <c r="J325" i="12"/>
  <c r="H407" i="13"/>
  <c r="Z444" i="12"/>
  <c r="AA441" i="12"/>
  <c r="Z361" i="16"/>
  <c r="AB60" i="14"/>
  <c r="Z60" i="14" s="1"/>
  <c r="Z444" i="14"/>
  <c r="U409" i="2"/>
  <c r="K325" i="8"/>
  <c r="K324" i="8" s="1"/>
  <c r="H360" i="8"/>
  <c r="G61" i="11"/>
  <c r="G60" i="11" s="1"/>
  <c r="I60" i="13"/>
  <c r="J238" i="13"/>
  <c r="J217" i="13" s="1"/>
  <c r="J420" i="13"/>
  <c r="J408" i="13" s="1"/>
  <c r="Z217" i="14"/>
  <c r="AA170" i="14"/>
  <c r="AA360" i="15"/>
  <c r="Z361" i="15"/>
  <c r="AA476" i="15"/>
  <c r="Z476" i="15" s="1"/>
  <c r="Z477" i="15"/>
  <c r="AB171" i="12"/>
  <c r="Z61" i="14"/>
  <c r="G61" i="14"/>
  <c r="G60" i="14" s="1"/>
  <c r="Z324" i="14"/>
  <c r="J407" i="14"/>
  <c r="Q406" i="14"/>
  <c r="Q499" i="14" s="1"/>
  <c r="Q506" i="14" s="1"/>
  <c r="K275" i="11"/>
  <c r="I61" i="15"/>
  <c r="J239" i="15"/>
  <c r="J218" i="15" s="1"/>
  <c r="J204" i="14"/>
  <c r="Z325" i="14"/>
  <c r="AB423" i="14"/>
  <c r="AB406" i="14" s="1"/>
  <c r="Z406" i="14" s="1"/>
  <c r="Z219" i="15"/>
  <c r="Z362" i="15"/>
  <c r="N407" i="16"/>
  <c r="N501" i="16" s="1"/>
  <c r="N508" i="16" s="1"/>
  <c r="J408" i="17"/>
  <c r="M44" i="24" l="1"/>
  <c r="O52" i="24"/>
  <c r="Q52" i="24" s="1"/>
  <c r="G104" i="24"/>
  <c r="I65" i="24"/>
  <c r="I64" i="24" s="1"/>
  <c r="K66" i="24"/>
  <c r="I89" i="24"/>
  <c r="G88" i="24"/>
  <c r="I44" i="24"/>
  <c r="I40" i="24" s="1"/>
  <c r="E502" i="17"/>
  <c r="I85" i="24"/>
  <c r="K85" i="24" s="1"/>
  <c r="M85" i="24" s="1"/>
  <c r="O85" i="24" s="1"/>
  <c r="Q85" i="24" s="1"/>
  <c r="G78" i="24"/>
  <c r="G116" i="24"/>
  <c r="G122" i="24"/>
  <c r="G65" i="24"/>
  <c r="G40" i="24"/>
  <c r="E171" i="16"/>
  <c r="I144" i="23"/>
  <c r="G143" i="23"/>
  <c r="G40" i="23"/>
  <c r="I41" i="23"/>
  <c r="G136" i="24"/>
  <c r="G75" i="27"/>
  <c r="E499" i="14"/>
  <c r="G38" i="27"/>
  <c r="G32" i="27"/>
  <c r="E499" i="12"/>
  <c r="E171" i="15"/>
  <c r="I499" i="12"/>
  <c r="I502" i="12" s="1"/>
  <c r="J444" i="14"/>
  <c r="J441" i="14" s="1"/>
  <c r="Z61" i="12"/>
  <c r="AB60" i="12"/>
  <c r="Z60" i="12" s="1"/>
  <c r="T406" i="11"/>
  <c r="H170" i="11"/>
  <c r="H499" i="11" s="1"/>
  <c r="H502" i="11" s="1"/>
  <c r="AB170" i="11"/>
  <c r="Z170" i="11" s="1"/>
  <c r="Z39" i="8"/>
  <c r="F171" i="16"/>
  <c r="G407" i="13"/>
  <c r="I359" i="13"/>
  <c r="I500" i="13" s="1"/>
  <c r="I503" i="13" s="1"/>
  <c r="G360" i="13"/>
  <c r="G359" i="13" s="1"/>
  <c r="AB359" i="12"/>
  <c r="Z359" i="12" s="1"/>
  <c r="Z360" i="12"/>
  <c r="K324" i="12"/>
  <c r="K170" i="12" s="1"/>
  <c r="K499" i="12" s="1"/>
  <c r="K506" i="12" s="1"/>
  <c r="I171" i="16"/>
  <c r="H170" i="13"/>
  <c r="H500" i="13" s="1"/>
  <c r="H503" i="13" s="1"/>
  <c r="AB170" i="13"/>
  <c r="Z170" i="13" s="1"/>
  <c r="Z171" i="13"/>
  <c r="E500" i="13"/>
  <c r="Z445" i="15"/>
  <c r="AA442" i="15"/>
  <c r="Z442" i="15" s="1"/>
  <c r="J445" i="13"/>
  <c r="J442" i="13" s="1"/>
  <c r="F501" i="16"/>
  <c r="K325" i="15"/>
  <c r="K171" i="15" s="1"/>
  <c r="G408" i="9"/>
  <c r="G407" i="9" s="1"/>
  <c r="AB359" i="13"/>
  <c r="Z359" i="13" s="1"/>
  <c r="Z360" i="13"/>
  <c r="K207" i="2"/>
  <c r="G406" i="14"/>
  <c r="H417" i="2"/>
  <c r="V418" i="2"/>
  <c r="U418" i="2" s="1"/>
  <c r="V468" i="2"/>
  <c r="V263" i="2"/>
  <c r="F171" i="9"/>
  <c r="J360" i="8"/>
  <c r="J359" i="8" s="1"/>
  <c r="J61" i="8"/>
  <c r="J60" i="8" s="1"/>
  <c r="J442" i="15"/>
  <c r="Z423" i="14"/>
  <c r="G208" i="2"/>
  <c r="J207" i="2"/>
  <c r="T207" i="2" s="1"/>
  <c r="V381" i="2"/>
  <c r="U381" i="2" s="1"/>
  <c r="V42" i="2"/>
  <c r="U42" i="2" s="1"/>
  <c r="V508" i="2"/>
  <c r="U508" i="2" s="1"/>
  <c r="W154" i="2"/>
  <c r="W468" i="2"/>
  <c r="U468" i="2" s="1"/>
  <c r="V545" i="2"/>
  <c r="U545" i="2" s="1"/>
  <c r="J544" i="2"/>
  <c r="T545" i="2"/>
  <c r="U8" i="2"/>
  <c r="D207" i="2"/>
  <c r="I207" i="2"/>
  <c r="W207" i="2" s="1"/>
  <c r="G58" i="27"/>
  <c r="K570" i="2"/>
  <c r="G144" i="27"/>
  <c r="G143" i="27" s="1"/>
  <c r="J143" i="27"/>
  <c r="G59" i="27"/>
  <c r="J406" i="14"/>
  <c r="I500" i="9"/>
  <c r="I503" i="9" s="1"/>
  <c r="H207" i="2"/>
  <c r="H570" i="2" s="1"/>
  <c r="D500" i="9"/>
  <c r="D503" i="9" s="1"/>
  <c r="J8" i="15"/>
  <c r="J476" i="15"/>
  <c r="G407" i="15"/>
  <c r="J360" i="13"/>
  <c r="J359" i="13" s="1"/>
  <c r="N499" i="12"/>
  <c r="N506" i="12" s="1"/>
  <c r="R500" i="9"/>
  <c r="R507" i="9" s="1"/>
  <c r="G217" i="8"/>
  <c r="I46" i="27"/>
  <c r="G48" i="27"/>
  <c r="E500" i="9"/>
  <c r="N499" i="11"/>
  <c r="N506" i="11" s="1"/>
  <c r="T500" i="13"/>
  <c r="T507" i="13" s="1"/>
  <c r="O570" i="2"/>
  <c r="J444" i="11"/>
  <c r="J441" i="11" s="1"/>
  <c r="H502" i="17"/>
  <c r="H505" i="17" s="1"/>
  <c r="H499" i="14"/>
  <c r="H502" i="14" s="1"/>
  <c r="G39" i="9"/>
  <c r="G476" i="17"/>
  <c r="G172" i="16"/>
  <c r="H171" i="15"/>
  <c r="H500" i="15" s="1"/>
  <c r="H503" i="15" s="1"/>
  <c r="R500" i="15"/>
  <c r="R507" i="15" s="1"/>
  <c r="J324" i="13"/>
  <c r="G406" i="11"/>
  <c r="F499" i="11"/>
  <c r="T69" i="2"/>
  <c r="J324" i="12"/>
  <c r="J170" i="12" s="1"/>
  <c r="J325" i="9"/>
  <c r="J203" i="9"/>
  <c r="J172" i="9" s="1"/>
  <c r="J171" i="9" s="1"/>
  <c r="Z408" i="9"/>
  <c r="J570" i="2"/>
  <c r="P570" i="2"/>
  <c r="G217" i="13"/>
  <c r="G170" i="13" s="1"/>
  <c r="G61" i="17"/>
  <c r="U511" i="2"/>
  <c r="G562" i="2"/>
  <c r="U562" i="2"/>
  <c r="Z476" i="13"/>
  <c r="AA500" i="13"/>
  <c r="AA507" i="13" s="1"/>
  <c r="E500" i="15"/>
  <c r="E499" i="11"/>
  <c r="J476" i="16"/>
  <c r="F171" i="17"/>
  <c r="T407" i="16"/>
  <c r="N499" i="14"/>
  <c r="N506" i="14" s="1"/>
  <c r="T171" i="14"/>
  <c r="Z408" i="13"/>
  <c r="AB407" i="13"/>
  <c r="Z407" i="13" s="1"/>
  <c r="T499" i="11"/>
  <c r="T506" i="11" s="1"/>
  <c r="M502" i="17"/>
  <c r="M509" i="17" s="1"/>
  <c r="G218" i="16"/>
  <c r="O499" i="14"/>
  <c r="O506" i="14" s="1"/>
  <c r="G125" i="14"/>
  <c r="J8" i="16"/>
  <c r="F407" i="15"/>
  <c r="J125" i="13"/>
  <c r="J61" i="11"/>
  <c r="J126" i="9"/>
  <c r="P500" i="9"/>
  <c r="P507" i="9" s="1"/>
  <c r="J444" i="8"/>
  <c r="J441" i="8" s="1"/>
  <c r="J125" i="8"/>
  <c r="E499" i="8"/>
  <c r="G407" i="17"/>
  <c r="J218" i="16"/>
  <c r="G125" i="13"/>
  <c r="J60" i="13"/>
  <c r="J62" i="9"/>
  <c r="J476" i="9"/>
  <c r="G217" i="14"/>
  <c r="F407" i="9"/>
  <c r="J61" i="12"/>
  <c r="R499" i="12"/>
  <c r="R506" i="12" s="1"/>
  <c r="G476" i="16"/>
  <c r="L502" i="17"/>
  <c r="L509" i="17" s="1"/>
  <c r="I501" i="16"/>
  <c r="I504" i="16" s="1"/>
  <c r="J325" i="15"/>
  <c r="J126" i="15"/>
  <c r="G8" i="15"/>
  <c r="F499" i="14"/>
  <c r="J125" i="14"/>
  <c r="K407" i="13"/>
  <c r="I499" i="11"/>
  <c r="I502" i="11" s="1"/>
  <c r="I29" i="27"/>
  <c r="G30" i="27"/>
  <c r="G29" i="27" s="1"/>
  <c r="I18" i="23"/>
  <c r="D418" i="2"/>
  <c r="F417" i="2"/>
  <c r="D417" i="2" s="1"/>
  <c r="U264" i="2"/>
  <c r="U263" i="2"/>
  <c r="F502" i="17"/>
  <c r="D500" i="15"/>
  <c r="D503" i="15" s="1"/>
  <c r="J442" i="16"/>
  <c r="AB61" i="15"/>
  <c r="Z62" i="15"/>
  <c r="Z408" i="16"/>
  <c r="Z325" i="16"/>
  <c r="K324" i="13"/>
  <c r="G324" i="14"/>
  <c r="G325" i="17"/>
  <c r="J407" i="16"/>
  <c r="AB500" i="13"/>
  <c r="AB507" i="13" s="1"/>
  <c r="F500" i="15"/>
  <c r="Z477" i="17"/>
  <c r="AB476" i="17"/>
  <c r="Z476" i="17" s="1"/>
  <c r="AB171" i="17"/>
  <c r="Z171" i="17" s="1"/>
  <c r="Z218" i="17"/>
  <c r="D171" i="17"/>
  <c r="D502" i="17" s="1"/>
  <c r="D505" i="17" s="1"/>
  <c r="K61" i="16"/>
  <c r="K501" i="16" s="1"/>
  <c r="K508" i="16" s="1"/>
  <c r="I360" i="15"/>
  <c r="I500" i="15" s="1"/>
  <c r="I503" i="15" s="1"/>
  <c r="G361" i="15"/>
  <c r="G360" i="15" s="1"/>
  <c r="N500" i="15"/>
  <c r="N507" i="15" s="1"/>
  <c r="AB499" i="11"/>
  <c r="AB506" i="11" s="1"/>
  <c r="H407" i="9"/>
  <c r="H500" i="9" s="1"/>
  <c r="H503" i="9" s="1"/>
  <c r="E508" i="2"/>
  <c r="D508" i="2" s="1"/>
  <c r="D511" i="2"/>
  <c r="D381" i="2"/>
  <c r="G171" i="27"/>
  <c r="G168" i="27"/>
  <c r="G51" i="27"/>
  <c r="J46" i="27"/>
  <c r="T508" i="2"/>
  <c r="I502" i="17"/>
  <c r="I505" i="17" s="1"/>
  <c r="F500" i="9"/>
  <c r="G197" i="28"/>
  <c r="G185" i="28" s="1"/>
  <c r="G184" i="28" s="1"/>
  <c r="G12" i="28" s="1"/>
  <c r="J407" i="17"/>
  <c r="J202" i="13"/>
  <c r="J171" i="13" s="1"/>
  <c r="J170" i="13" s="1"/>
  <c r="K171" i="13"/>
  <c r="T217" i="12"/>
  <c r="T170" i="12" s="1"/>
  <c r="T499" i="12" s="1"/>
  <c r="T506" i="12" s="1"/>
  <c r="K325" i="17"/>
  <c r="K171" i="17" s="1"/>
  <c r="K502" i="17" s="1"/>
  <c r="K509" i="17" s="1"/>
  <c r="J407" i="13"/>
  <c r="J407" i="15"/>
  <c r="G475" i="8"/>
  <c r="G60" i="27"/>
  <c r="Z361" i="17"/>
  <c r="G500" i="15"/>
  <c r="G503" i="15" s="1"/>
  <c r="Z501" i="16"/>
  <c r="G171" i="8"/>
  <c r="G170" i="8" s="1"/>
  <c r="J476" i="13"/>
  <c r="Z360" i="17"/>
  <c r="Z502" i="17" s="1"/>
  <c r="G24" i="27"/>
  <c r="I206" i="28"/>
  <c r="H205" i="28"/>
  <c r="G263" i="2"/>
  <c r="I117" i="28"/>
  <c r="I13" i="28" s="1"/>
  <c r="G154" i="27"/>
  <c r="G153" i="27" s="1"/>
  <c r="J153" i="27"/>
  <c r="Z424" i="17"/>
  <c r="J117" i="28"/>
  <c r="J13" i="28" s="1"/>
  <c r="J12" i="28" s="1"/>
  <c r="J60" i="14"/>
  <c r="T171" i="9"/>
  <c r="T500" i="9" s="1"/>
  <c r="T507" i="9" s="1"/>
  <c r="J60" i="12"/>
  <c r="F468" i="2"/>
  <c r="D469" i="2"/>
  <c r="J170" i="14"/>
  <c r="T501" i="16"/>
  <c r="T508" i="16" s="1"/>
  <c r="J475" i="8"/>
  <c r="K12" i="28"/>
  <c r="J406" i="12"/>
  <c r="H499" i="12"/>
  <c r="H502" i="12" s="1"/>
  <c r="G125" i="11"/>
  <c r="J61" i="9"/>
  <c r="G61" i="9"/>
  <c r="O502" i="17"/>
  <c r="O509" i="17" s="1"/>
  <c r="E501" i="16"/>
  <c r="J361" i="17"/>
  <c r="J360" i="17" s="1"/>
  <c r="J60" i="11"/>
  <c r="D499" i="12"/>
  <c r="D502" i="12" s="1"/>
  <c r="G217" i="12"/>
  <c r="G170" i="12" s="1"/>
  <c r="Z407" i="9"/>
  <c r="G217" i="11"/>
  <c r="G170" i="11" s="1"/>
  <c r="G499" i="11" s="1"/>
  <c r="G502" i="11" s="1"/>
  <c r="J475" i="14"/>
  <c r="G61" i="12"/>
  <c r="G60" i="12" s="1"/>
  <c r="J7" i="12"/>
  <c r="L500" i="9"/>
  <c r="L507" i="9" s="1"/>
  <c r="F499" i="8"/>
  <c r="I499" i="8"/>
  <c r="I502" i="8" s="1"/>
  <c r="G33" i="27"/>
  <c r="Z424" i="15"/>
  <c r="Q500" i="13"/>
  <c r="Q507" i="13" s="1"/>
  <c r="T172" i="15"/>
  <c r="T171" i="15" s="1"/>
  <c r="T500" i="15" s="1"/>
  <c r="T507" i="15" s="1"/>
  <c r="G171" i="16"/>
  <c r="G499" i="12"/>
  <c r="G502" i="12" s="1"/>
  <c r="J171" i="11"/>
  <c r="G500" i="9"/>
  <c r="G503" i="9" s="1"/>
  <c r="Z406" i="8"/>
  <c r="G218" i="17"/>
  <c r="G171" i="17" s="1"/>
  <c r="G502" i="17" s="1"/>
  <c r="G505" i="17" s="1"/>
  <c r="J171" i="17"/>
  <c r="J400" i="15"/>
  <c r="K361" i="15"/>
  <c r="K360" i="15" s="1"/>
  <c r="K500" i="15" s="1"/>
  <c r="K507" i="15" s="1"/>
  <c r="K171" i="14"/>
  <c r="K170" i="14" s="1"/>
  <c r="K499" i="14" s="1"/>
  <c r="K506" i="14" s="1"/>
  <c r="J7" i="13"/>
  <c r="Z476" i="11"/>
  <c r="AA475" i="11"/>
  <c r="Z475" i="11" s="1"/>
  <c r="T171" i="8"/>
  <c r="T170" i="8" s="1"/>
  <c r="T499" i="8" s="1"/>
  <c r="T506" i="8" s="1"/>
  <c r="Z499" i="11"/>
  <c r="J406" i="8"/>
  <c r="J217" i="8"/>
  <c r="G125" i="8"/>
  <c r="G42" i="2"/>
  <c r="J361" i="16"/>
  <c r="J360" i="16" s="1"/>
  <c r="AA441" i="8"/>
  <c r="Z441" i="8" s="1"/>
  <c r="Z444" i="8"/>
  <c r="D499" i="8"/>
  <c r="D502" i="8" s="1"/>
  <c r="G70" i="2"/>
  <c r="U70" i="2"/>
  <c r="I69" i="2"/>
  <c r="W69" i="2" s="1"/>
  <c r="J171" i="16"/>
  <c r="G468" i="2"/>
  <c r="E570" i="2"/>
  <c r="E577" i="2" s="1"/>
  <c r="J171" i="15"/>
  <c r="T8" i="2"/>
  <c r="G408" i="16"/>
  <c r="G407" i="16" s="1"/>
  <c r="J61" i="15"/>
  <c r="J360" i="14"/>
  <c r="J359" i="14" s="1"/>
  <c r="J361" i="15"/>
  <c r="J360" i="15" s="1"/>
  <c r="M500" i="13"/>
  <c r="M507" i="13" s="1"/>
  <c r="F499" i="12"/>
  <c r="J407" i="9"/>
  <c r="U488" i="2"/>
  <c r="T170" i="14"/>
  <c r="T499" i="14" s="1"/>
  <c r="T506" i="14" s="1"/>
  <c r="J202" i="8"/>
  <c r="J171" i="8" s="1"/>
  <c r="K171" i="8"/>
  <c r="K170" i="8" s="1"/>
  <c r="K499" i="8" s="1"/>
  <c r="K506" i="8" s="1"/>
  <c r="I544" i="2"/>
  <c r="W544" i="2" s="1"/>
  <c r="G545" i="2"/>
  <c r="T172" i="17"/>
  <c r="T171" i="17" s="1"/>
  <c r="T502" i="17" s="1"/>
  <c r="T509" i="17" s="1"/>
  <c r="G182" i="24"/>
  <c r="I182" i="24" s="1"/>
  <c r="K182" i="24" s="1"/>
  <c r="M182" i="24" s="1"/>
  <c r="O182" i="24" s="1"/>
  <c r="Q182" i="24" s="1"/>
  <c r="G508" i="2"/>
  <c r="G26" i="24"/>
  <c r="I26" i="24" s="1"/>
  <c r="K26" i="24" s="1"/>
  <c r="M26" i="24" s="1"/>
  <c r="O26" i="24" s="1"/>
  <c r="Q26" i="24" s="1"/>
  <c r="AB501" i="16"/>
  <c r="AB508" i="16" s="1"/>
  <c r="Z360" i="15"/>
  <c r="AA500" i="15"/>
  <c r="AA507" i="15" s="1"/>
  <c r="H359" i="8"/>
  <c r="H499" i="8" s="1"/>
  <c r="H502" i="8" s="1"/>
  <c r="G360" i="8"/>
  <c r="G359" i="8" s="1"/>
  <c r="G154" i="2"/>
  <c r="I69" i="23"/>
  <c r="AB499" i="14"/>
  <c r="AB506" i="14" s="1"/>
  <c r="AB499" i="8"/>
  <c r="AB506" i="8" s="1"/>
  <c r="J275" i="11"/>
  <c r="J217" i="11" s="1"/>
  <c r="J170" i="11" s="1"/>
  <c r="K217" i="11"/>
  <c r="K170" i="11" s="1"/>
  <c r="K499" i="11" s="1"/>
  <c r="K506" i="11" s="1"/>
  <c r="AB170" i="12"/>
  <c r="Z171" i="12"/>
  <c r="Z170" i="14"/>
  <c r="AA499" i="14"/>
  <c r="AA506" i="14" s="1"/>
  <c r="Z441" i="12"/>
  <c r="AA499" i="12"/>
  <c r="AA506" i="12" s="1"/>
  <c r="Z170" i="8"/>
  <c r="Z499" i="8" s="1"/>
  <c r="Z360" i="9"/>
  <c r="AA500" i="9"/>
  <c r="AA507" i="9" s="1"/>
  <c r="Z499" i="14"/>
  <c r="AB500" i="9"/>
  <c r="AB507" i="9" s="1"/>
  <c r="M40" i="24" l="1"/>
  <c r="O40" i="24" s="1"/>
  <c r="Q40" i="24" s="1"/>
  <c r="O44" i="24"/>
  <c r="Q44" i="24" s="1"/>
  <c r="I104" i="24"/>
  <c r="K104" i="24" s="1"/>
  <c r="M104" i="24" s="1"/>
  <c r="O104" i="24" s="1"/>
  <c r="Q104" i="24" s="1"/>
  <c r="G103" i="24"/>
  <c r="K65" i="24"/>
  <c r="K64" i="24" s="1"/>
  <c r="M66" i="24"/>
  <c r="G126" i="24"/>
  <c r="I126" i="24" s="1"/>
  <c r="I88" i="24"/>
  <c r="K89" i="24"/>
  <c r="G77" i="24"/>
  <c r="I77" i="24" s="1"/>
  <c r="K77" i="24" s="1"/>
  <c r="M77" i="24" s="1"/>
  <c r="O77" i="24" s="1"/>
  <c r="Q77" i="24" s="1"/>
  <c r="I78" i="24"/>
  <c r="K78" i="24" s="1"/>
  <c r="M78" i="24" s="1"/>
  <c r="O78" i="24" s="1"/>
  <c r="Q78" i="24" s="1"/>
  <c r="G64" i="24"/>
  <c r="G121" i="24"/>
  <c r="I121" i="24" s="1"/>
  <c r="K121" i="24" s="1"/>
  <c r="M121" i="24" s="1"/>
  <c r="O121" i="24" s="1"/>
  <c r="Q121" i="24" s="1"/>
  <c r="I136" i="24"/>
  <c r="G76" i="24"/>
  <c r="I76" i="24" s="1"/>
  <c r="K76" i="24" s="1"/>
  <c r="M76" i="24" s="1"/>
  <c r="O76" i="24" s="1"/>
  <c r="Q76" i="24" s="1"/>
  <c r="G115" i="24"/>
  <c r="G126" i="23"/>
  <c r="I143" i="23"/>
  <c r="I126" i="23" s="1"/>
  <c r="I40" i="23"/>
  <c r="G12" i="23"/>
  <c r="G46" i="27"/>
  <c r="Z500" i="13"/>
  <c r="J499" i="12"/>
  <c r="G500" i="13"/>
  <c r="G503" i="13" s="1"/>
  <c r="J499" i="11"/>
  <c r="Z500" i="9"/>
  <c r="G499" i="8"/>
  <c r="G502" i="8" s="1"/>
  <c r="J502" i="17"/>
  <c r="F570" i="2"/>
  <c r="F577" i="2" s="1"/>
  <c r="K170" i="13"/>
  <c r="K500" i="13" s="1"/>
  <c r="K507" i="13" s="1"/>
  <c r="G170" i="14"/>
  <c r="G499" i="14" s="1"/>
  <c r="G502" i="14" s="1"/>
  <c r="V207" i="2"/>
  <c r="V417" i="2"/>
  <c r="U417" i="2" s="1"/>
  <c r="G417" i="2"/>
  <c r="G207" i="2"/>
  <c r="J102" i="27"/>
  <c r="G104" i="27"/>
  <c r="G102" i="27" s="1"/>
  <c r="V544" i="2"/>
  <c r="T544" i="2"/>
  <c r="U207" i="2"/>
  <c r="T570" i="2"/>
  <c r="I15" i="23"/>
  <c r="H14" i="23"/>
  <c r="AB502" i="17"/>
  <c r="AB509" i="17" s="1"/>
  <c r="Z61" i="15"/>
  <c r="Z500" i="15" s="1"/>
  <c r="AB500" i="15"/>
  <c r="AB507" i="15" s="1"/>
  <c r="D468" i="2"/>
  <c r="D570" i="2" s="1"/>
  <c r="J500" i="13"/>
  <c r="J500" i="9"/>
  <c r="J499" i="14"/>
  <c r="G501" i="16"/>
  <c r="G504" i="16" s="1"/>
  <c r="I205" i="28"/>
  <c r="H204" i="28"/>
  <c r="AA499" i="8"/>
  <c r="AA506" i="8" s="1"/>
  <c r="J170" i="8"/>
  <c r="J499" i="8" s="1"/>
  <c r="AA499" i="11"/>
  <c r="AA506" i="11" s="1"/>
  <c r="J501" i="16"/>
  <c r="G181" i="24"/>
  <c r="I181" i="24" s="1"/>
  <c r="K181" i="24" s="1"/>
  <c r="M181" i="24" s="1"/>
  <c r="O181" i="24" s="1"/>
  <c r="Q181" i="24" s="1"/>
  <c r="G69" i="2"/>
  <c r="G544" i="2"/>
  <c r="U544" i="2"/>
  <c r="J500" i="15"/>
  <c r="I570" i="2"/>
  <c r="AB499" i="12"/>
  <c r="AB506" i="12" s="1"/>
  <c r="Z170" i="12"/>
  <c r="Z499" i="12" s="1"/>
  <c r="U154" i="2"/>
  <c r="M65" i="24" l="1"/>
  <c r="O66" i="24"/>
  <c r="Q66" i="24" s="1"/>
  <c r="I103" i="24"/>
  <c r="K103" i="24" s="1"/>
  <c r="M103" i="24" s="1"/>
  <c r="O103" i="24" s="1"/>
  <c r="Q103" i="24" s="1"/>
  <c r="G102" i="24"/>
  <c r="K88" i="24"/>
  <c r="M89" i="24"/>
  <c r="G120" i="24"/>
  <c r="I120" i="24" s="1"/>
  <c r="K120" i="24" s="1"/>
  <c r="M120" i="24" s="1"/>
  <c r="O120" i="24" s="1"/>
  <c r="Q120" i="24" s="1"/>
  <c r="G59" i="24"/>
  <c r="G114" i="24"/>
  <c r="J124" i="27"/>
  <c r="G11" i="23"/>
  <c r="V570" i="2"/>
  <c r="G570" i="2"/>
  <c r="H13" i="23"/>
  <c r="I14" i="23"/>
  <c r="H203" i="28"/>
  <c r="H197" i="28" s="1"/>
  <c r="I204" i="28"/>
  <c r="W570" i="2"/>
  <c r="U69" i="2"/>
  <c r="U570" i="2" s="1"/>
  <c r="M88" i="24" l="1"/>
  <c r="O88" i="24" s="1"/>
  <c r="Q88" i="24" s="1"/>
  <c r="O89" i="24"/>
  <c r="Q89" i="24" s="1"/>
  <c r="M64" i="24"/>
  <c r="O64" i="24" s="1"/>
  <c r="Q64" i="24" s="1"/>
  <c r="O65" i="24"/>
  <c r="Q65" i="24" s="1"/>
  <c r="I102" i="24"/>
  <c r="K102" i="24" s="1"/>
  <c r="M102" i="24" s="1"/>
  <c r="O102" i="24" s="1"/>
  <c r="Q102" i="24" s="1"/>
  <c r="G101" i="24"/>
  <c r="I101" i="24" s="1"/>
  <c r="K101" i="24" s="1"/>
  <c r="M101" i="24" s="1"/>
  <c r="O101" i="24" s="1"/>
  <c r="Q101" i="24" s="1"/>
  <c r="I59" i="24"/>
  <c r="K59" i="24" s="1"/>
  <c r="M59" i="24" s="1"/>
  <c r="O59" i="24" s="1"/>
  <c r="Q59" i="24" s="1"/>
  <c r="G12" i="24"/>
  <c r="G11" i="24" s="1"/>
  <c r="I13" i="23"/>
  <c r="H12" i="23"/>
  <c r="I12" i="23" s="1"/>
  <c r="G19" i="27"/>
  <c r="G18" i="27"/>
  <c r="H185" i="28"/>
  <c r="H184" i="28" s="1"/>
  <c r="H12" i="28" s="1"/>
  <c r="I203" i="28"/>
  <c r="I12" i="24" l="1"/>
  <c r="I11" i="24" s="1"/>
  <c r="I197" i="28"/>
  <c r="I185" i="28" s="1"/>
  <c r="I184" i="28" s="1"/>
  <c r="I12" i="28" s="1"/>
  <c r="I17" i="27"/>
  <c r="K12" i="24" l="1"/>
  <c r="I124" i="27"/>
  <c r="G124" i="27" s="1"/>
  <c r="G17" i="27"/>
  <c r="K11" i="24" l="1"/>
  <c r="M12" i="24"/>
  <c r="M11" i="24" s="1"/>
  <c r="I186" i="27"/>
  <c r="H114" i="23"/>
  <c r="H113" i="23" s="1"/>
  <c r="H83" i="23" s="1"/>
  <c r="O11" i="24" l="1"/>
  <c r="Q11" i="24" s="1"/>
  <c r="O12" i="24"/>
  <c r="Q12" i="24" s="1"/>
  <c r="H74" i="23"/>
  <c r="H11" i="23" l="1"/>
  <c r="I74" i="23"/>
  <c r="I11" i="23" s="1"/>
  <c r="G64" i="27" l="1"/>
  <c r="T342" i="2" l="1"/>
  <c r="U342" i="2"/>
  <c r="G156" i="27" l="1"/>
  <c r="G155" i="27" s="1"/>
  <c r="J155" i="27"/>
  <c r="J185" i="27" s="1"/>
  <c r="J186" i="27" l="1"/>
  <c r="G185" i="27" l="1"/>
  <c r="G186" i="27" s="1"/>
</calcChain>
</file>

<file path=xl/comments1.xml><?xml version="1.0" encoding="utf-8"?>
<comments xmlns="http://schemas.openxmlformats.org/spreadsheetml/2006/main">
  <authors>
    <author>Автор</author>
  </authors>
  <commentList>
    <comment ref="A27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0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1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B2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<sst xmlns="http://schemas.openxmlformats.org/spreadsheetml/2006/main" count="19794" uniqueCount="1316">
  <si>
    <t>Программа "Культура Югры" на 2011-2013 годы и на перспективу до 2015 года подпрограмма "Художественное образование"</t>
  </si>
  <si>
    <t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(целевые субсидии), в том числе:</t>
  </si>
  <si>
    <t>0901</t>
  </si>
  <si>
    <t>Субсидии на финансовое обеспечение  муниципального задания</t>
  </si>
  <si>
    <t>0902</t>
  </si>
  <si>
    <t>0900</t>
  </si>
  <si>
    <t>Ведовственные целевые программы в области здравоохранения</t>
  </si>
  <si>
    <t>Всего  по  разделу здравоохранение</t>
  </si>
  <si>
    <t>раздел 10</t>
  </si>
  <si>
    <t>ра</t>
  </si>
  <si>
    <t>раздел 11</t>
  </si>
  <si>
    <t>Управление физической культуры и спорта - субсидии  на финансовое обеспечение муниципального задания, в том числе:</t>
  </si>
  <si>
    <t>Управление физической культуры и спорта - целевые субсидии,  в том числе:</t>
  </si>
  <si>
    <t>Содержание казенного учреждения Управление физической культуры и спорта (аппарат управления, централизованная бухгалтерия, отдел кадров, отдел ресурсного обеспечения )</t>
  </si>
  <si>
    <t xml:space="preserve">Всего по разделу </t>
  </si>
  <si>
    <t>раздел 12,13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</si>
  <si>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 xml:space="preserve">МУ"Централизованная библиотечная система" </t>
    </r>
    <r>
      <rPr>
        <sz val="10"/>
        <color indexed="8"/>
        <rFont val="Calibri"/>
        <family val="2"/>
        <charset val="204"/>
      </rPr>
      <t>Иные межбюджетные трансферты</t>
    </r>
  </si>
  <si>
    <t>Департамент муниципальной собственности - программа "Стимулирование жилищного строительства" целевая программа "Содействие развитию жилищного строительства на 2011-2013 годы и на период до 2015 года"</t>
  </si>
  <si>
    <t xml:space="preserve">  -МЛПУ "ЦВЛД "Жемчужинка" </t>
  </si>
  <si>
    <t>Администрация города (муниципальная  программа "Мероприятия  в  области  градостроительной деятельности  городского округа город Мегион на 2012-2013 годы и период до 2015 года")</t>
  </si>
  <si>
    <t>решение Думы города Мегиона от 19.05.2011 № "Об исполнении бюджета городского округа город Мегион за 2010 год"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</si>
  <si>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автономного округа)</t>
  </si>
  <si>
    <t xml:space="preserve"> -МОУ  СОШ № 2 </t>
  </si>
  <si>
    <t xml:space="preserve"> -МОУ  СОШ № 1 </t>
  </si>
  <si>
    <t xml:space="preserve">  -Департамент образования и молодёжной политики</t>
  </si>
  <si>
    <t>Департамент образования и молодёжной политики, субвенции (субвенции) в том числе:</t>
  </si>
  <si>
    <t xml:space="preserve"> -Департаметн муниципальной собственности</t>
  </si>
  <si>
    <t xml:space="preserve"> - Дума города</t>
  </si>
  <si>
    <t>Программа "Развитие информационного общества на территории городского округа город Мегион на 2011-2013 годы", в том числе:</t>
  </si>
  <si>
    <t>Проект к утверждению</t>
  </si>
  <si>
    <t>Администрация города (программа "Информационное общество - Югры")</t>
  </si>
  <si>
    <t>ст.212 "Прочие выплаты"</t>
  </si>
  <si>
    <t>ст.222 "Транспортные услуги"</t>
  </si>
  <si>
    <t>ст.226 "Прочие работы, услуги"</t>
  </si>
  <si>
    <t>ст.225 "Работы, услуги по содержанию имущества"</t>
  </si>
  <si>
    <t>ст.310 "Увеличение стоимости основных средств"</t>
  </si>
  <si>
    <r>
      <t xml:space="preserve">Департамент образования и молодежной политики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</si>
  <si>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Администрация города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</si>
  <si>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</si>
  <si>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целевые субсидии</t>
    </r>
    <r>
      <rPr>
        <i/>
        <sz val="10"/>
        <color indexed="8"/>
        <rFont val="Calibri"/>
        <family val="2"/>
        <charset val="204"/>
      </rPr>
      <t xml:space="preserve"> МАУ "Комбинат общественного питания" </t>
    </r>
  </si>
  <si>
    <t xml:space="preserve"> - ММУ "Старт" </t>
  </si>
  <si>
    <t>ст.340 "Увеличение стоимости материальных запасов"</t>
  </si>
  <si>
    <t xml:space="preserve"> -МАУ Центр культуры и досуга </t>
  </si>
  <si>
    <t>ст.262 "Пособия по социальной помощи населению"</t>
  </si>
  <si>
    <t>ст.290 "Прочие расходы"</t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</si>
  <si>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0"/>
        <color indexed="8"/>
        <rFont val="Calibri"/>
        <family val="2"/>
        <charset val="204"/>
      </rPr>
      <t>(целевые субсидии)</t>
    </r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</si>
  <si>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целевые</t>
    </r>
    <r>
      <rPr>
        <i/>
        <sz val="10"/>
        <color indexed="8"/>
        <rFont val="Calibri"/>
        <family val="2"/>
        <charset val="204"/>
      </rPr>
      <t xml:space="preserve"> </t>
    </r>
    <r>
      <rPr>
        <b/>
        <i/>
        <sz val="10"/>
        <color indexed="8"/>
        <rFont val="Calibri"/>
        <family val="2"/>
        <charset val="204"/>
      </rPr>
      <t xml:space="preserve">субсидии, </t>
    </r>
    <r>
      <rPr>
        <i/>
        <sz val="10"/>
        <color indexed="8"/>
        <rFont val="Calibri"/>
        <family val="2"/>
        <charset val="204"/>
      </rPr>
      <t xml:space="preserve"> в том числе:</t>
    </r>
  </si>
  <si>
    <r>
      <t xml:space="preserve">Администрация города - </t>
    </r>
    <r>
      <rPr>
        <b/>
        <sz val="10"/>
        <color indexed="8"/>
        <rFont val="Calibri"/>
        <family val="2"/>
        <charset val="204"/>
      </rPr>
      <t xml:space="preserve">целевые субсидии </t>
    </r>
    <r>
      <rPr>
        <sz val="10"/>
        <color indexed="8"/>
        <rFont val="Calibri"/>
        <family val="2"/>
        <charset val="204"/>
      </rPr>
      <t xml:space="preserve"> МУ "Мегионские новости"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</si>
  <si>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</si>
  <si>
    <t>Администрация города (программа "Стратегия социально-экономического развития городского округа город Мегион на период до 2020 года")</t>
  </si>
  <si>
    <t>Департамент муниципальной собственности (ликвидация учреждений молодежной политики</t>
  </si>
  <si>
    <t xml:space="preserve">Администрация  города </t>
  </si>
  <si>
    <t>Департамент образования и молодежной политики -субвенции на выплату компенсаций части родительской платы за содержание ребенка в государственных и муниципальных образовательных учреждениях, организующих основную общеобразовательную программу дошкольного образования</t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</si>
  <si>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МАУ"Региональный историко-культурный и экологический центр"</t>
    </r>
  </si>
  <si>
    <t>Администрация города "Отдел здравоохранения"</t>
  </si>
  <si>
    <t>Обеспечение проведения выборов и референдумов</t>
  </si>
  <si>
    <t xml:space="preserve">   - субсидии по переселению граждан из ж/ф, признанного непригодным для проживания</t>
  </si>
  <si>
    <t>Администрация города (МКУ "Капитальное строительство") строительство жилья, в том числе</t>
  </si>
  <si>
    <t>Кинематография</t>
  </si>
  <si>
    <t>Департамент муниципальной собственности (реорганизация учреждения)</t>
  </si>
  <si>
    <t>Администрация города (спонсорская помощь участникам ВОВ)</t>
  </si>
  <si>
    <t>Администрация города -МУ "Доставка пенсий, пособий и социальных выплат" (материальная помощь гражданам за счет средств резервного фонда Правительства округа)</t>
  </si>
  <si>
    <t>Администрация города -МУ "Доставка пенсий, пособий и социальных выплат" (мероприятия)</t>
  </si>
  <si>
    <t>ОХРАНА ОКРУЖАЮЩЕЙ СРЕДЫ</t>
  </si>
  <si>
    <t>Другие вопросы в области охраны окружающей среды</t>
  </si>
  <si>
    <t>Другие  вопросы  в  области  средств  массовой  информации"</t>
  </si>
  <si>
    <t>Другие вопросы в области средств  массовой  информации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</si>
  <si>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Мегионна 2012 год"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</si>
  <si>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(строительство, капитальный ремонт)</t>
  </si>
  <si>
    <t>Управление физической культуры и спорта -программа "Развитие физической культуры и спорта в Ханты-Мансийском автономном округе - Югре" на 2011-2013 годы (обеспечение комплексной безопасности и комфортных условий в учреждениях спорта)</t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</si>
  <si>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 - программа "Оздоровление экологической обстановки в Ханты-Мансийском автономном округе - Югре в 2005-2010 годах"</t>
    </r>
  </si>
  <si>
    <t>МКУ "Капитальное строительство" -(строительство и реконструкция автомобильных дорог, благоустройство)</t>
  </si>
  <si>
    <t>МКУ "Капитальное строительство" (непрограмное строительство, капитальный ремонт)</t>
  </si>
  <si>
    <t>Департамент образования и молодежной политики (мероприятия в области образования)</t>
  </si>
  <si>
    <t>Администрация города - МКУ "Капитальное строительство" (непрограммное строительство)</t>
  </si>
  <si>
    <t>Администрация города - МКУ "Капитальное строительство" субсидии ХМАО-Югры на строительство</t>
  </si>
  <si>
    <r>
      <t>Департамент образования и молодежной политики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</si>
  <si>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Администрация города (иные межбюджетные трансферты на комплектование книжных фондов библиотек муниципальных образований)</t>
  </si>
  <si>
    <t>Департамент образования и молодежной политики (субвенции на организацию отдыха и оздоровления детей)</t>
  </si>
  <si>
    <t xml:space="preserve">  - администрирование рабочих мест</t>
  </si>
  <si>
    <t>Администрация города</t>
  </si>
  <si>
    <t>Дума города</t>
  </si>
  <si>
    <t>Департамент финансов</t>
  </si>
  <si>
    <t>Департамент муниципальной собственности</t>
  </si>
  <si>
    <t>Департамент финансов (условно-утвержденные расходы)</t>
  </si>
  <si>
    <r>
      <t xml:space="preserve">Управление физической культуры и спорта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субсидия):</t>
    </r>
  </si>
  <si>
    <t xml:space="preserve"> -МОУ ДОД  "Детская школа искусств № 2" </t>
  </si>
  <si>
    <t xml:space="preserve">- МАУ "Центр культуры и досуга" </t>
  </si>
  <si>
    <t>- МУ "Централизованная библиотечная система"</t>
  </si>
  <si>
    <t>- МЛПУ "Городская больница"</t>
  </si>
  <si>
    <t>- МЛПУ Горбольница № 2</t>
  </si>
  <si>
    <t xml:space="preserve">- МАЛПУ "Стоматологическая поликлиника"  </t>
  </si>
  <si>
    <t xml:space="preserve">- МЛПУ ЦВЛД "Жемчужинка"  </t>
  </si>
  <si>
    <t xml:space="preserve">- МУ "Мегионские новости" </t>
  </si>
  <si>
    <t>- Администрация города</t>
  </si>
  <si>
    <r>
      <t xml:space="preserve">Администрация города: </t>
    </r>
    <r>
      <rPr>
        <b/>
        <i/>
        <sz val="10"/>
        <color indexed="8"/>
        <rFont val="Calibri"/>
        <family val="2"/>
        <charset val="204"/>
      </rPr>
      <t>целевые субсидии МБУ "МЦИКТ "Вектор":</t>
    </r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</si>
  <si>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</si>
  <si>
    <t>Адинистрация города (строительство полигона бытовых и промышленных отходов)</t>
  </si>
  <si>
    <t>Администрация города- городская целевая программа "Развитие информационного общества на территории городского округа город Мегион на 2011-2013 годы"</t>
  </si>
  <si>
    <t>Субвенции</t>
  </si>
  <si>
    <t>Субсидии</t>
  </si>
  <si>
    <t>Иные межбюджетные трансферты</t>
  </si>
  <si>
    <t xml:space="preserve"> Администрация города  (субвенции на обеспечение дополнительных гарантий прав на жилое помещение   детей-сирот, детей, оставшихся без попечения родителей, лиц из числа детей-сирот.</t>
  </si>
  <si>
    <t>расходы, осуществляемые  за  счет  субвенций,  субсидий  и  иных межбюджетных  трансфертов</t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</si>
  <si>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субсидии на финансовое выполнение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</si>
  <si>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t>дети-инвалиды</t>
  </si>
  <si>
    <t>администр.</t>
  </si>
  <si>
    <t>реализацция основных общеобразовательных программ,завтраки и обеды</t>
  </si>
  <si>
    <t>информацизация</t>
  </si>
  <si>
    <t xml:space="preserve"> - Департамент образования и молодёжной политики (субвенции дошкольных образовательных  учреждений)</t>
  </si>
  <si>
    <t xml:space="preserve"> -департамент образования</t>
  </si>
  <si>
    <t>Адинистрация города (Субвенции на осуществление полномочий по государственному управлению охраной труда)</t>
  </si>
  <si>
    <t xml:space="preserve"> - МБЛПУ Детская городская больница "Жемчужинка" </t>
  </si>
  <si>
    <t>решение Думы города Мегиона от № 182 от 27.09.2011г "О внесении изменений в решение Думы города Мегиона от 07.12.2010 №100"</t>
  </si>
  <si>
    <t>Администрация города,МУ КС (содержание муниципального имущества)</t>
  </si>
  <si>
    <t>Управление физической культуры и спорта</t>
  </si>
  <si>
    <t>целевые субсидии ДОиМП</t>
  </si>
  <si>
    <t>Администрация субвенции ФБ на возмещение части затрат на закупку кормов для маточного поголовья крупного скота.</t>
  </si>
  <si>
    <t>МУ "Капитальное строительство" -паспортизация объекта 24-х квартирный жилой дом №2 по ул. Дружбы п.Высокий</t>
  </si>
  <si>
    <t>МУ "Капитальное строительство" -капитальный ремонт жилого фонда</t>
  </si>
  <si>
    <t>Департамент муниципальной собственности -капитальный ремонт жилого фонда</t>
  </si>
  <si>
    <t>Департамент муниципальной собственности -( приобретение служебного помещения для начальника ОВД)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</si>
  <si>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выполнения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</si>
  <si>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rPr>
        <sz val="10"/>
        <color indexed="8"/>
        <rFont val="Calibri"/>
        <family val="2"/>
        <charset val="204"/>
      </rPr>
      <t xml:space="preserve">Администрация города </t>
    </r>
    <r>
      <rPr>
        <b/>
        <sz val="10"/>
        <color indexed="8"/>
        <rFont val="Calibri"/>
        <family val="2"/>
        <charset val="204"/>
      </rPr>
      <t xml:space="preserve">- субсидии на  финансовое обеспечение  выполнения муниципального задания,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</si>
  <si>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МАУ Региональный историко-культурный и экологический центр </t>
  </si>
  <si>
    <t>Программа "Культура Югры" на 2011-2013 годы и на перспективу до 2015 года подпрограмма "Поддержка общественно-значимых, инновационных проектов и информационно-издательской деятельности"</t>
  </si>
  <si>
    <t xml:space="preserve">МКУ "Капитальное строительство" -подпрограмма "Развитие материально-технической базы сферы образования" программы "Новая школа Югры" </t>
  </si>
  <si>
    <t>МКУ "Капитальное строительство" - подпрограмма "Развитие материально-технической базы сферы образования" подпрограмма Новая школа Югры</t>
  </si>
  <si>
    <t>Департамент образования и молодежной политики " Профилактика правонарушений в ХМАО-Югре на 2011-2013годы" подпрограмма " Безопасность дорожного движения"</t>
  </si>
  <si>
    <t>Администрация города (Иные межбюджетные трансферты на реконструкцию и модернизацию сетей теплоснабжения для подготовки к осенне-зимнему периоду)</t>
  </si>
  <si>
    <t>МКУ "Капитальное строительство" -(благотворительное пожертвование на реконструкцию площади)</t>
  </si>
  <si>
    <t>МКУ "Капитальное строительство" - непрограмные инвестиции</t>
  </si>
  <si>
    <t xml:space="preserve"> -  МУ КС</t>
  </si>
  <si>
    <t xml:space="preserve"> -Департамент образования и молодежной политики</t>
  </si>
  <si>
    <t>Наименование разделов, подразделов, главных распорядителей бюджетных средств, получателей субсидий</t>
  </si>
  <si>
    <t xml:space="preserve">Код раздела </t>
  </si>
  <si>
    <t>код подраздела</t>
  </si>
  <si>
    <t>Ожидаемое  исполнение бюджета городского округа город Мегион  за 2011 год</t>
  </si>
  <si>
    <t>в том числе:</t>
  </si>
  <si>
    <t>расходы, осуществляемые по вопросам местного значения</t>
  </si>
  <si>
    <t>Объемы исходных данных, предоставленных главными распорядителями и получателями бюджетных средств</t>
  </si>
  <si>
    <t>ОБЩЕГОСУДАРСТВЕННЫЕ ВОПРОСЫ</t>
  </si>
  <si>
    <t>01</t>
  </si>
  <si>
    <t>00</t>
  </si>
  <si>
    <t>02</t>
  </si>
  <si>
    <t>Функционирование законодательных (представительных) органов местного самоуправления</t>
  </si>
  <si>
    <t>03</t>
  </si>
  <si>
    <r>
      <t xml:space="preserve">Утверждено  решением Думы города Мегиона от 07.12.2010 №100  </t>
    </r>
    <r>
      <rPr>
        <b/>
        <sz val="8"/>
        <color indexed="8"/>
        <rFont val="Calibri"/>
        <family val="2"/>
        <charset val="204"/>
      </rPr>
      <t>на  2012 год</t>
    </r>
  </si>
  <si>
    <t>Функционирование местной администрации</t>
  </si>
  <si>
    <t>04</t>
  </si>
  <si>
    <t>Судебная система</t>
  </si>
  <si>
    <t>05</t>
  </si>
  <si>
    <t>Обеспечение деятельности финансовых органов и органов финансового контроля</t>
  </si>
  <si>
    <t>06</t>
  </si>
  <si>
    <t>Департамент финансов (содержание аппарата)</t>
  </si>
  <si>
    <t>Дума города (содержание аппарата Счетной палаты)</t>
  </si>
  <si>
    <t>Дума города (содержание председателя, заместителя Счетной палаты)</t>
  </si>
  <si>
    <t>07</t>
  </si>
  <si>
    <t>Резервный фонд</t>
  </si>
  <si>
    <t>11</t>
  </si>
  <si>
    <t>Функционирование высшего должностного лица органа местного самоуправления</t>
  </si>
  <si>
    <t>Администрация города (субвенции на составление списков кандидатов в присяжные заседатели федеральных судов общей юрисдикции в РФ)</t>
  </si>
  <si>
    <t>Другие общегосударственные вопросы</t>
  </si>
  <si>
    <t>13</t>
  </si>
  <si>
    <t>Департамент муниципальной собственности (инвентаризация, паспортизация, содержание муниципального имущества)</t>
  </si>
  <si>
    <t>Администрация города (прочие расходы)</t>
  </si>
  <si>
    <t>НАЦИОНАЛЬНАЯ  БЕЗОПАСНОСТЬ  И  ПРАВООХРАНИТЕЛЬНАЯ  ДЕЯТЕЛЬНОСТЬ</t>
  </si>
  <si>
    <t>Отдел внутренних дел по городу Мегиону (содержание)</t>
  </si>
  <si>
    <t>Долгосрочная целевая программа городского округа "Мероприятия по профилактике терроризма и экстремизма, а также минимизации и (или) ликвидации последствий проявлений терроризма и экстремизма в границах городского округа город мегион на 2011-2015 годы"</t>
  </si>
  <si>
    <t xml:space="preserve"> -Администрация города</t>
  </si>
  <si>
    <t xml:space="preserve"> -Управление физической культуры и спорта</t>
  </si>
  <si>
    <t xml:space="preserve"> -ММУ "Старт" </t>
  </si>
  <si>
    <t xml:space="preserve"> -МУ Центр культуры и досуга </t>
  </si>
  <si>
    <t xml:space="preserve"> -МУ"Центр гражданского и военно-патриотического воспитания молодежи"Форпост" им. Достовалова </t>
  </si>
  <si>
    <t xml:space="preserve"> -МОУ ДОД Детская художественная школа </t>
  </si>
  <si>
    <t xml:space="preserve"> -МУ Централизованная библиотечная система </t>
  </si>
  <si>
    <t xml:space="preserve"> -Региональный историко-культурный и экологический центр </t>
  </si>
  <si>
    <t xml:space="preserve"> - МУ "Служба спасения" </t>
  </si>
  <si>
    <t>Отдел внутренних дел (муниципальная целевая программа "Комплексные мероприятия по профилактике правонарушений на территории городского округа г.Мегион")</t>
  </si>
  <si>
    <t>Защита населения и территории от последствий чрезвычайных ситуаций природного и техногенного характера, гражданская оборона</t>
  </si>
  <si>
    <t>09</t>
  </si>
  <si>
    <t>Другие вопросы в области национальной безопасности и правоохранительной деятельности</t>
  </si>
  <si>
    <t>14</t>
  </si>
  <si>
    <t>НАЦИОНАЛЬНАЯ ЭКОНОМИКА</t>
  </si>
  <si>
    <t>Общеэкономические вопросы</t>
  </si>
  <si>
    <t xml:space="preserve"> -МДОУ "Золотая рыбка" </t>
  </si>
  <si>
    <t xml:space="preserve"> -МДОУ "Елочка" </t>
  </si>
  <si>
    <t xml:space="preserve"> -МДОУ "Крепыш" </t>
  </si>
  <si>
    <t xml:space="preserve"> -МДОУ "Ласточка" </t>
  </si>
  <si>
    <t xml:space="preserve"> -МДОУ "Морозко" </t>
  </si>
  <si>
    <t xml:space="preserve"> -МДОУ "Незабудка" </t>
  </si>
  <si>
    <t xml:space="preserve"> -МДОУ "Буратино" </t>
  </si>
  <si>
    <t xml:space="preserve"> -МДОУ "Родничок" </t>
  </si>
  <si>
    <t xml:space="preserve"> -МДОУ "Росинка" </t>
  </si>
  <si>
    <t xml:space="preserve"> -МДОУ "Сказка" </t>
  </si>
  <si>
    <t xml:space="preserve"> -МДОУ "Белоснежка" </t>
  </si>
  <si>
    <t xml:space="preserve"> -МОУ  № 5 "Гимназия" </t>
  </si>
  <si>
    <t xml:space="preserve"> -МОУ  СОШ № 6 </t>
  </si>
  <si>
    <t xml:space="preserve"> -Департамент образования и молодежной политики </t>
  </si>
  <si>
    <t xml:space="preserve"> -Департамент образования и молодежной политики (субсидии на финансовое обеспечение МАОУ "СОШ №9")</t>
  </si>
  <si>
    <t xml:space="preserve"> -МОУ ДОД Детская школа искусств № 2 </t>
  </si>
  <si>
    <t xml:space="preserve"> -МУ Централизованная библиотечная система</t>
  </si>
  <si>
    <t>Сельское хозяйство и рыболовство</t>
  </si>
  <si>
    <t>Транспорт</t>
  </si>
  <si>
    <t>08</t>
  </si>
  <si>
    <t>Администрация города (возмещение убытков за пассажирские перевозки)</t>
  </si>
  <si>
    <t>Дорожное хозяйство</t>
  </si>
  <si>
    <t>Связь и информатика</t>
  </si>
  <si>
    <t>10</t>
  </si>
  <si>
    <t xml:space="preserve"> -Администрация города </t>
  </si>
  <si>
    <t xml:space="preserve"> -Департамент образования и молодёжной политики</t>
  </si>
  <si>
    <t xml:space="preserve"> -Департамент финансов</t>
  </si>
  <si>
    <t>Другие вопросы в области национальной экономики</t>
  </si>
  <si>
    <t>12</t>
  </si>
  <si>
    <t>ЖИЛИЩНО-КОММУНАЛЬНОЕ ХОЗЯЙСТВО</t>
  </si>
  <si>
    <t>Жилищное хозяйство</t>
  </si>
  <si>
    <t>Программа  "Наш дом" на 2011-2013 годы и на период до 2020 года</t>
  </si>
  <si>
    <t>Администрация города -адресная программа "Капитальный  ремонт  многоквартирных  домов"(бюджет АО и местный бюджет)</t>
  </si>
  <si>
    <t>Департамент муниципальной собственности -переселение граждан из ж/ф, непригодного для проживания (непрограмные инвестиции)</t>
  </si>
  <si>
    <t>Департамент муниципальной собственности -программа "Улучшение жилищных условий населения Ханты-Мансийского автономного округа - Югры" на 2005-2015 годы, в том числе:</t>
  </si>
  <si>
    <t xml:space="preserve">   -подпрограмма "Обеспечение жильем граждан, проживающих в жилых помещениях, непригодных для проживания"</t>
  </si>
  <si>
    <t xml:space="preserve">   -подпрограмма "Строительство и (или) приобретение жилых помещений для предоставления на условиях социального найма, формирование маневренного жилищного фонда"</t>
  </si>
  <si>
    <t>Коммунальное хозяйство</t>
  </si>
  <si>
    <t>Администрация города (возмещение убытков по баням)</t>
  </si>
  <si>
    <t>Администрация города (компенсация выпадающих доходов)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</si>
  <si>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</si>
  <si>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(кап.ремонт)</t>
  </si>
  <si>
    <t>предельный дефицит бюджета (5%)</t>
  </si>
  <si>
    <t>Норматив по содержанию органов местного самоуправления  333 544,2 тыс. рублей, предусмотрено в проекте -318 492,8 тыс. рублей</t>
  </si>
  <si>
    <t>Администрация города -  Подпрограмма "Народные художественные промыслы и ремесла"</t>
  </si>
  <si>
    <t>Администрация города - программа "Модернизация и реформирование жилищно-коммунального комплекса Ханты-Мансийского автономного округа - Югры" на 2011-2013 годы (компенсация выпадающих доходов организациям, предоставляющим  населению услуги газоснабжения)</t>
  </si>
  <si>
    <t>Администрация города - программа "Энергосбережение и повышение энергетической эффективности и энергобезопасности муниципального образования городской округ город Мегион"</t>
  </si>
  <si>
    <t>Благоустройство</t>
  </si>
  <si>
    <t>Администрация города- программа "Содержания объектов внешнего благоустройства городского округа город Мегион".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</si>
  <si>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Мегион".</t>
  </si>
  <si>
    <t>Администрация города- содержание  дорог (разметка)</t>
  </si>
  <si>
    <t>Администрация города- непрограмные инвестиции</t>
  </si>
  <si>
    <t>ОБРАЗОВАНИЕ</t>
  </si>
  <si>
    <t>Дошкольное образование</t>
  </si>
  <si>
    <t>Департамент образования и молодёжной политики (субвенции дошкольных образовательных  учреждений)</t>
  </si>
  <si>
    <t>Общее образование</t>
  </si>
  <si>
    <t xml:space="preserve"> - по субвенциям на реализацию основных общеобразовательных программ </t>
  </si>
  <si>
    <t xml:space="preserve"> - на предоставление учащимся общеобразовательных учреждений завтраков и обедов</t>
  </si>
  <si>
    <t xml:space="preserve"> - на реализацию отдельного государственного полномочия по информационному обеспечению </t>
  </si>
  <si>
    <t xml:space="preserve"> -  на выплату вознаграждения за выполнение функций классного руководителя педагогическим работникам образовательных учреждений </t>
  </si>
  <si>
    <t xml:space="preserve"> -МОУ  СОШ№ 1 </t>
  </si>
  <si>
    <t xml:space="preserve"> -МОУ  СОШ№ 2 </t>
  </si>
  <si>
    <t xml:space="preserve"> -МОУ  СОШ № 3 </t>
  </si>
  <si>
    <t xml:space="preserve"> -МОУ СОШ № 4 </t>
  </si>
  <si>
    <t xml:space="preserve"> -МОУ  СОШ № 7</t>
  </si>
  <si>
    <t>Другие  вопросы  в  области образования</t>
  </si>
  <si>
    <t>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</si>
  <si>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Молодежная политика и оздоровление детей</t>
  </si>
  <si>
    <t xml:space="preserve"> -МБУ"Центр гражданского и военно-патриотического воспитания молодежи"Форпост" им. Достовалова </t>
  </si>
  <si>
    <t xml:space="preserve"> -МЛПУ ЦВЛД "Жемчужинка"  </t>
  </si>
  <si>
    <t xml:space="preserve"> -МУ ЦСП "Спорт - Альтаир" </t>
  </si>
  <si>
    <t xml:space="preserve"> -МОУ ДОД ДЮСШ №2 </t>
  </si>
  <si>
    <t xml:space="preserve"> -МОУ ДОД ДЮСШ № 3 </t>
  </si>
  <si>
    <t xml:space="preserve"> - МБДОУ "Золотая рыбка" </t>
  </si>
  <si>
    <t xml:space="preserve"> - МБДОУ "Елочка" </t>
  </si>
  <si>
    <t xml:space="preserve"> - МБДОУ "Морозко" </t>
  </si>
  <si>
    <t xml:space="preserve"> - МБДОУ "Крепыш" </t>
  </si>
  <si>
    <t xml:space="preserve"> - МБДОУ "Рябинка" </t>
  </si>
  <si>
    <t xml:space="preserve"> - МБДОУ "Незабудка" </t>
  </si>
  <si>
    <t xml:space="preserve"> - МБДОУ "Буратино" </t>
  </si>
  <si>
    <t xml:space="preserve"> - МБДОУ "Росинка" </t>
  </si>
  <si>
    <t xml:space="preserve"> - МБДОУ "Родничок" </t>
  </si>
  <si>
    <t xml:space="preserve"> - МБДОУ "Белоснежка" </t>
  </si>
  <si>
    <t xml:space="preserve"> - МБДОУ "Ласточка" </t>
  </si>
  <si>
    <t xml:space="preserve"> - МБОУ ДОД Детская художественная школа </t>
  </si>
  <si>
    <t xml:space="preserve"> - МБОУ ДОД Детская школа искусств № 2 </t>
  </si>
  <si>
    <t xml:space="preserve"> - МБОУ ДОД Детская школа искусств им.Кузьмина </t>
  </si>
  <si>
    <t xml:space="preserve"> - МБОУ ДОД ДЮСШ №1</t>
  </si>
  <si>
    <t xml:space="preserve"> - МБОУ ДОД ДЮСШ №2 </t>
  </si>
  <si>
    <t xml:space="preserve"> - МБУ Централизованная библиотечная система </t>
  </si>
  <si>
    <t xml:space="preserve"> -МАУ Региональный историко-культурный и экологический центр </t>
  </si>
  <si>
    <t xml:space="preserve"> -МБУ Централизованная библиотечная система</t>
  </si>
  <si>
    <t xml:space="preserve"> - МБЛПУ Горбольница № 1 </t>
  </si>
  <si>
    <t xml:space="preserve"> - МБЛПУ Горбольница № 2   п.Высокий    </t>
  </si>
  <si>
    <t xml:space="preserve">  -МБЛПУ Горбольница № 1 </t>
  </si>
  <si>
    <t xml:space="preserve">  -МБЛПУ Горбольница № 2   п.Высокий   </t>
  </si>
  <si>
    <t xml:space="preserve"> - МБЛПУ Городская больница №1</t>
  </si>
  <si>
    <t xml:space="preserve"> - МБЛПУ Городская больница № 2</t>
  </si>
  <si>
    <t xml:space="preserve"> - МБУ ЦСП "Спорт - Альтаир" </t>
  </si>
  <si>
    <t>МКУ "Капитальное строительство" -капитальный ремонт жилого фонда</t>
  </si>
  <si>
    <t>МКУ "Капитальное строительство" -паспортизация объекта 24-х квартирный жилой дом №2 по ул. Дружбы п.Высокий</t>
  </si>
  <si>
    <t>Департамент муниципальной собственности -программа "Основные направления развития в области управления и распоряжения муниципальной собственностью городского округа город Мегион"</t>
  </si>
  <si>
    <t xml:space="preserve">КУЛЬТУРА И КИНЕМАТОГРАФИЯ </t>
  </si>
  <si>
    <t>Культура</t>
  </si>
  <si>
    <t xml:space="preserve"> -МОУ ДОД Детская школа искусств им.Кузьмина </t>
  </si>
  <si>
    <t xml:space="preserve">ЗДРАВООХРАНЕНИЕ  </t>
  </si>
  <si>
    <t>Стационарная медицинская помощь</t>
  </si>
  <si>
    <t>Амбулаторная помощь</t>
  </si>
  <si>
    <t>Скорая медицинская помощь</t>
  </si>
  <si>
    <t xml:space="preserve"> - МЛПУ Городская больница №1</t>
  </si>
  <si>
    <t xml:space="preserve"> - МЛПУ Городская больница № 2</t>
  </si>
  <si>
    <t>Другие вопросы в области здравоохранения</t>
  </si>
  <si>
    <t>СОЦИАЛЬНАЯ  ПОЛИТИКА</t>
  </si>
  <si>
    <t>Администрация города (доплаты к пенсиям муниц.служащим)</t>
  </si>
  <si>
    <t>Социальное обеспечение населения</t>
  </si>
  <si>
    <t>Отдел внутренних дел по городу Мегиону (пенсии, пособия)</t>
  </si>
  <si>
    <t>Департамент муниципальной собственности ("Доступное жилье молодым - семьям", федеральный бюджет)</t>
  </si>
  <si>
    <t xml:space="preserve">  -МЛПУ Городская  больница № 1</t>
  </si>
  <si>
    <t xml:space="preserve">  -МЛПУ Городская  больница № 2</t>
  </si>
  <si>
    <t xml:space="preserve">Департамент муниципальной собственности -подпрограмма "Улучшение жилищных условий отдельных категорий граждан" программы "Улучшение жилищных условий населения ХМАО - Югры" </t>
  </si>
  <si>
    <t xml:space="preserve"> -МДОУ "Росинка"</t>
  </si>
  <si>
    <t xml:space="preserve"> -МДОУ " Родничок"</t>
  </si>
  <si>
    <t xml:space="preserve"> -МОУ СОШ № 6</t>
  </si>
  <si>
    <t xml:space="preserve"> -МОУ СОШ № 7</t>
  </si>
  <si>
    <t xml:space="preserve"> -ДШИ №2</t>
  </si>
  <si>
    <t xml:space="preserve"> -ДЮСШ №2</t>
  </si>
  <si>
    <t xml:space="preserve"> -ДЮСШ №3</t>
  </si>
  <si>
    <t xml:space="preserve"> -Департамент образования и молодежной политики (пенсионеры)</t>
  </si>
  <si>
    <t>Администрация города -субвенции на выплату единовременного пособия при всех формах устройства детей, лишенных родительского попечения, в семью (федеральный бюджет)</t>
  </si>
  <si>
    <t>Администрация города - субвенции на предоставление дополнительных мер социальной поддержки детям-сиротам  и детям, оставшимся без попечения родителей, а также лицам из числа детей-сирот  и детей, оставшихся без попечения родителей,усыновителям,приемным родителям.</t>
  </si>
  <si>
    <t>Прочие расходы  социальной политики</t>
  </si>
  <si>
    <t>ФИЗИЧЕСКАЯ КУЛЬТУРА И СПОРТ</t>
  </si>
  <si>
    <t>Физическая культура</t>
  </si>
  <si>
    <t>Массовый спорт</t>
  </si>
  <si>
    <t>Другие вопросы в области физической культуры и спорта</t>
  </si>
  <si>
    <t>СРЕДСТВА МАССОВОЙ ИНФОРМАЦИИ</t>
  </si>
  <si>
    <t>Периодическая печать и издательство</t>
  </si>
  <si>
    <t>ОБСЛУЖИВАНИЕ ГОСУДАРСТВЕННОГО И МУНИЦИПАЛЬНОГО ДОЛГА</t>
  </si>
  <si>
    <t>Департамент финансов (Обслуживание муниципального долга)</t>
  </si>
  <si>
    <t>Всего</t>
  </si>
  <si>
    <t>контрольные цифры</t>
  </si>
  <si>
    <t>Администрация (содержание Главы города)</t>
  </si>
  <si>
    <t>Дума города (содержание Председателя Думы города)</t>
  </si>
  <si>
    <t>Дума города (содержание депутата Думы города осуществляющего полномочия на постоянной основе)</t>
  </si>
  <si>
    <t>Дума города (содержание аппарата Думы города)</t>
  </si>
  <si>
    <t>Администрация  города (содержание аппарата)</t>
  </si>
  <si>
    <t>Администрация города (резервный фонд администрации города)</t>
  </si>
  <si>
    <t>Департамент муниципальной собственности (содержание аппарата)</t>
  </si>
  <si>
    <t>Администрация города (субвенции на осуществление федеральных полномочий по госрегистрации актов гражданского состояния (федеральный и окружной бюджет)</t>
  </si>
  <si>
    <t>Администрация города (субвенции на образование и организацию деятельности комиссий по делам несовершеннолетних)</t>
  </si>
  <si>
    <t>Администрация города (субвенции на создание и обеспечение деятельности  административных комиссий)</t>
  </si>
  <si>
    <t>Администрация города (субвенции на участие в программе "Социально-экономическое развитие малочисленных народов севера")</t>
  </si>
  <si>
    <t>Администрация города (субвенции на осуществление полномочий по подготовке проведения статистических переписей)</t>
  </si>
  <si>
    <t>Администрация города (субвенции на осуществление полномочий в области оборота этилового спирта, алкогольной и спиртосодержащей продукции)</t>
  </si>
  <si>
    <t>Администрация города  (субвенции по обеспечению хранения, комплектования, учета и использования архивных документов, относящихся к государственной собственности автономного округа)</t>
  </si>
  <si>
    <t xml:space="preserve">Органы внутренних дел </t>
  </si>
  <si>
    <t>Администрация города (мероприятия по предупреждению и ликвидации последствий ЧС и СБ)</t>
  </si>
  <si>
    <t>Администрация города (субсидии на выполнение муниципального задания МУ "Служба спасения" )</t>
  </si>
  <si>
    <t>Администрация города (подпрограмма "Профилактика правонарушений" программы ""Профилактика правонарушений в Ханты-Мансийском автономном округе - Югре на 2011-2013 годы")</t>
  </si>
  <si>
    <t xml:space="preserve"> - содержание вновь вводимого объекта  "Дворец искусств"</t>
  </si>
  <si>
    <t xml:space="preserve"> целевые субсидии МДОУ "Золотая рыбка" </t>
  </si>
  <si>
    <t xml:space="preserve">целевые субсидии МДОУ "Елочка" </t>
  </si>
  <si>
    <t xml:space="preserve">целевые субсидии МДОУ "Крепыш" </t>
  </si>
  <si>
    <t>Администрация города (строительство полигона бытовых и промышленных отходов)</t>
  </si>
  <si>
    <t>Администрация города (содержание муниципального имущества)</t>
  </si>
  <si>
    <t xml:space="preserve"> </t>
  </si>
  <si>
    <t xml:space="preserve">к решению Думы </t>
  </si>
  <si>
    <t>города Мегиона</t>
  </si>
  <si>
    <t>Наименование</t>
  </si>
  <si>
    <t>Рз</t>
  </si>
  <si>
    <t>Пр</t>
  </si>
  <si>
    <t>2012 год</t>
  </si>
  <si>
    <t>Общегосударственные вопросы</t>
  </si>
  <si>
    <t/>
  </si>
  <si>
    <t>Национальная безопасность и правоохранительная деятельность</t>
  </si>
  <si>
    <t>Национальная экономика</t>
  </si>
  <si>
    <t>Дорожное хозяйство (дорожные фонды)</t>
  </si>
  <si>
    <t>Жилищно-коммунальное хозяйство</t>
  </si>
  <si>
    <t>Образование</t>
  </si>
  <si>
    <t>Другие вопросы в области образования</t>
  </si>
  <si>
    <t>Культура и кинематография</t>
  </si>
  <si>
    <t>Здравоохранение</t>
  </si>
  <si>
    <t>Социальная политика</t>
  </si>
  <si>
    <t>Охрана семьи и детства</t>
  </si>
  <si>
    <t>Другие вопросы в области социальной политики</t>
  </si>
  <si>
    <t>Физическая культура и спорт</t>
  </si>
  <si>
    <t xml:space="preserve">целевые субсидии МДОУ "Ласточка" </t>
  </si>
  <si>
    <t xml:space="preserve">целевые субсидии МДОУ "Морозко" </t>
  </si>
  <si>
    <t xml:space="preserve">целевые субсидии МДОУ "Незабудка" </t>
  </si>
  <si>
    <t xml:space="preserve">целевые субсидии МДОУ "Буратино" </t>
  </si>
  <si>
    <t xml:space="preserve">целевые субсидии МДОУ "Родничок" </t>
  </si>
  <si>
    <t xml:space="preserve">целевые субсидии МДОУ "Росинка" </t>
  </si>
  <si>
    <t xml:space="preserve">целевые субсидии МДОУ "Сказка" </t>
  </si>
  <si>
    <t>целевые субсидии МОУ СОШ № 1</t>
  </si>
  <si>
    <t xml:space="preserve">целевые субсидии МОУ СОШ № 2 </t>
  </si>
  <si>
    <t xml:space="preserve">целевые субсидии МОУ СОШ № 3 </t>
  </si>
  <si>
    <t>целевые субсидии МОУ СОШ № 4</t>
  </si>
  <si>
    <t xml:space="preserve">целевые субсидии МДОУ "Белоснежка" </t>
  </si>
  <si>
    <t xml:space="preserve">целевые субсидии МОУ  № 5 "Гимназия" </t>
  </si>
  <si>
    <t xml:space="preserve">целевые субсидии МОУ  СОШ № 6 </t>
  </si>
  <si>
    <t xml:space="preserve">целевые субсидии МОУ  СОШ № 7 </t>
  </si>
  <si>
    <t>целевые субсидии МАОУ "СОШ №9"</t>
  </si>
  <si>
    <t xml:space="preserve">целевые субсидии ММУ "Старт" </t>
  </si>
  <si>
    <t>Администрация города (программа "Развитие агропромышленного комплекса ХМАО-Югры в 2011-2013 годах")</t>
  </si>
  <si>
    <t>МКУ "Капитальное строительство" -программа "Развитие транспортной системы Ханты-Мансийского автономного округа - Югры" на 2011-2013 годы, подпрограмма "Автомобильные дороги"</t>
  </si>
  <si>
    <t>Администрация города (МКУ "Капитальное строительство" (содержание)</t>
  </si>
  <si>
    <t>Администрация города (МКУ "Капитальное строительство" (непрограммное строительство )</t>
  </si>
  <si>
    <t>Департамент муниципальной собственности ( мероприятия по улучшению землеустройства и землепользования)</t>
  </si>
  <si>
    <t>Администрация города (ПИР по обустройству городской площади)</t>
  </si>
  <si>
    <t>Администрация города (программы "Поддержка и развитие малого и среднего предпринимательства на территории городского округа город Мегион на 2011-2015 годы" и "Поддержка и развитие малого и среднего предпринимательства на территории ХМАО-Югры на 2011-2013 годы")</t>
  </si>
  <si>
    <t>Администрация города (программа "Капитальный ремонт жилого фонда")</t>
  </si>
  <si>
    <t xml:space="preserve"> -МКУ "Капитальное строительство" </t>
  </si>
  <si>
    <t>Администрация города (адресная программа "Капитальный  ремонт  многоквартирных  домов" (федеральный бюджет))</t>
  </si>
  <si>
    <t>Администрация города (программа "Подготовка к осенне-зимнему периоду")</t>
  </si>
  <si>
    <t>МКУ "Капитальное строительство" - программа "Модернизация и реформирование жилищно-коммунального комплекса Ханты-Мансийского автономного округа - Югры" на 2011-2013 годы (строительство)</t>
  </si>
  <si>
    <t>МКУ "Капитальное строительство" -программа "Развитие и модернизация жилищно-коммунального комплекса Ханты-Мансийского автономного округа - Югры" на 2005-2012 годы</t>
  </si>
  <si>
    <t>МКУ "Капитальное строительство" -подпрограмма "Проектирование и строительство инженерных сетей"</t>
  </si>
  <si>
    <t>Департамент образования и молодежной политики (субвенция на обеспечение прав детей-инвалидов и семей, имеющих детей-инвалидов на образование, воспитание и обучение (бюджет округа)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</si>
  <si>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</si>
  <si>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процесса", в том числе:</t>
    </r>
  </si>
  <si>
    <t xml:space="preserve"> -МДОУ "Золотая рыбка"  </t>
  </si>
  <si>
    <t>МКУ "Капитальное строительство" -программа "Развитие материально-технической базы  дошкольных образовательных учреждений в Ханты-Мансийском автономном округе - Югре" на 2007-2010 годы (строительство детских дошкольных учреждений)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</si>
  <si>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 на</t>
    </r>
    <r>
      <rPr>
        <i/>
        <sz val="10"/>
        <color indexed="8"/>
        <rFont val="Calibri"/>
        <family val="2"/>
        <charset val="204"/>
      </rPr>
      <t xml:space="preserve">  </t>
    </r>
    <r>
      <rPr>
        <b/>
        <i/>
        <sz val="10"/>
        <color indexed="8"/>
        <rFont val="Calibri"/>
        <family val="2"/>
        <charset val="204"/>
      </rPr>
      <t>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</si>
  <si>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>Департамент образования и молодежной политики -программа"Новая школа Югры" на 2010-2013 годы подпрограмма "Обеспечение комплексной безопасности и комфортных условий образовательного процесса" (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>), в том числе:</t>
    </r>
  </si>
  <si>
    <t xml:space="preserve"> - МАОУ "СОШ №9"</t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</si>
  <si>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</si>
  <si>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Департамент образования и молодежной политики - программа "Культура Югры" на 2011-2013 годы и на перспективу до 2015 года подпрограмма "Художественное образование"</t>
  </si>
  <si>
    <r>
      <t xml:space="preserve">Администрация города -программа "Культура Югры" на 2011-2013 годы и на перспективу до 2015 года подпрограмма "Художественное образование"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</si>
  <si>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 МОУ ДОД ДШИ им.А.Кузьмина  </t>
  </si>
  <si>
    <t>МКУ "Капитальное строительство" - подпрограмма "Развитие материально-технической базы учреждений образования Ханты-Мансийского автономного округа - Югры"</t>
  </si>
  <si>
    <t>МКУ "Капитальное строительство" (ремонт СК "Юность")</t>
  </si>
  <si>
    <t>Департамент образования и молодежной политики (содержание структурных подразделений)</t>
  </si>
  <si>
    <t>Департамент образования и молодежной политики (содержание аппарата управления)</t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</si>
  <si>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</si>
  <si>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-МАОУ "СОШ №9"</t>
  </si>
  <si>
    <t xml:space="preserve"> -МАУ "Комбинат общественного питания учреждений социальной сферы"</t>
  </si>
  <si>
    <t xml:space="preserve">  -МБЛПУ ДГБ " Жемчужинка"</t>
  </si>
  <si>
    <t xml:space="preserve">  -МБЛПУ ДГБ  "Жемчужинка"</t>
  </si>
  <si>
    <t>ВСЕГО:</t>
  </si>
  <si>
    <t>Департамент образования и молодежной политики - финансовое обеспечение муниципального задания МАУ "Комбинат общественного питания учреждений социальной сферы" (субвенции по предоставлению учащимся завтраков и обедов )</t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</si>
  <si>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</si>
  <si>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</si>
  <si>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t xml:space="preserve">  - МАУ "Комбинат общественного питания учреждений социальной сферы"</t>
  </si>
  <si>
    <r>
      <t xml:space="preserve">Департамент образования и молодежной политики - </t>
    </r>
    <r>
      <rPr>
        <b/>
        <sz val="10"/>
        <color indexed="8"/>
        <rFont val="Calibri"/>
        <family val="2"/>
        <charset val="204"/>
      </rPr>
      <t>субсидии на финансовое обеспечение муниципального задания,</t>
    </r>
    <r>
      <rPr>
        <sz val="10"/>
        <color indexed="8"/>
        <rFont val="Calibri"/>
        <family val="2"/>
        <charset val="204"/>
      </rPr>
      <t xml:space="preserve"> в том числе:</t>
    </r>
  </si>
  <si>
    <t xml:space="preserve"> - ММУ "Старт" (Содержание)</t>
  </si>
  <si>
    <t xml:space="preserve"> - МБУ"Центр гражданского и военно-патриотического воспитания молодежи"Форпост" им. Достовалова </t>
  </si>
  <si>
    <t>Департамент образования и молодежной политики - ведомственная целевая программа на 2011-2013 годы "Совершенствование организации и осуществление мероприятий по работе с детьми, подростками и молодежью на 2011-2013 годы"</t>
  </si>
  <si>
    <t xml:space="preserve"> -  МАУ "Центр культуры и досуга"</t>
  </si>
  <si>
    <t xml:space="preserve"> - МУ Централизованная библиотечная система </t>
  </si>
  <si>
    <r>
      <t>Администрация города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</si>
  <si>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программа "Центр народных художественных ремесел и промыслов" на 2011 год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</si>
  <si>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 города - ведомственная целевая программа на 2011-2013 годы  "Культура города Мегион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</si>
  <si>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кл.рук</t>
  </si>
  <si>
    <r>
      <t xml:space="preserve">Администрация города - ведомственная целевая программа на 2011-2013 годы  "Сохранение культурного наследия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</si>
  <si>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ведомственная целевая программа на 2011-2013 годы  "Безопасность в учреждениях культуры на 2011год"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</si>
  <si>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в области культуры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 xml:space="preserve">, в том числе: </t>
    </r>
  </si>
  <si>
    <t>МКУ "Капитальное строительство"- подпрограмма "Развитие материально-технической базы учреждений культуры Ханты-Мансийского автономного округа - Югры" (строительство дома культуры)</t>
  </si>
  <si>
    <t>МКУ "Капитальное строительство" - подпрограмма "Обеспечение комплексной безопасности и комфортных условий в учреждениях культуры" программы "Культура Югры"  (строительство, реконструкция)</t>
  </si>
  <si>
    <r>
      <rPr>
        <sz val="10"/>
        <color indexed="8"/>
        <rFont val="Calibri"/>
        <family val="2"/>
        <charset val="204"/>
      </rPr>
      <t>Администрация города</t>
    </r>
    <r>
      <rPr>
        <b/>
        <sz val="10"/>
        <color indexed="8"/>
        <rFont val="Calibri"/>
        <family val="2"/>
        <charset val="204"/>
      </rPr>
      <t xml:space="preserve"> - субсидии на  финансовое  обеспечение муниципального задания, </t>
    </r>
    <r>
      <rPr>
        <sz val="10"/>
        <color indexed="8"/>
        <rFont val="Calibri"/>
        <family val="2"/>
        <charset val="204"/>
      </rPr>
      <t>в том числе</t>
    </r>
    <r>
      <rPr>
        <b/>
        <sz val="10"/>
        <color indexed="8"/>
        <rFont val="Calibri"/>
        <family val="2"/>
        <charset val="204"/>
      </rPr>
      <t>:</t>
    </r>
  </si>
  <si>
    <t>Администрация города - ведомственная целевая программа "Анти-спид на 2011-2012 годы"</t>
  </si>
  <si>
    <t>Администрация города - ведомственная целевая программа "Неотложные меры борьбы с туберкулезом на 2011-2012 годы"</t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</si>
  <si>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</si>
  <si>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 -МЛПУ Горбольница № 1 </t>
  </si>
  <si>
    <t xml:space="preserve">  -МЛПУ Горбольница № 2   п.Высокий   </t>
  </si>
  <si>
    <r>
      <rPr>
        <sz val="10"/>
        <color indexed="8"/>
        <rFont val="Calibri"/>
        <family val="2"/>
        <charset val="204"/>
      </rPr>
      <t xml:space="preserve">Администраци города  </t>
    </r>
    <r>
      <rPr>
        <b/>
        <sz val="10"/>
        <color indexed="8"/>
        <rFont val="Calibri"/>
        <family val="2"/>
        <charset val="204"/>
      </rPr>
      <t xml:space="preserve">- субсидии на финансовое обеспечение муниципального задания 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</si>
  <si>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МАЛПУ Стоматологическая поликлиника  </t>
  </si>
  <si>
    <t xml:space="preserve"> - МЛПУ ЦВЛД "Жемчужинка" </t>
  </si>
  <si>
    <t>Администрация города  - субвенции на денежные выплаты медперсоналу ФАП, врачам, фельдшерам и мед.сестрам скорой медицинской помощи (федеральный бюджет), в том числе:</t>
  </si>
  <si>
    <t>Администрация города - субвенции на денежные выплаты медперсоналу ФАП, врачам, фельдшерам и мед.сестрам скорой медицинской помощи (бюджет автономного округа), в том числе:</t>
  </si>
  <si>
    <t>МКУ "Капитальное строительство" -подпрограмма "Развитие материально-технической базы учреждений здравоохранения" программы "Современное здравоохранение Югры"</t>
  </si>
  <si>
    <t>Администрация города -МУ "Доставка пенсий, пособий и социальных выплат" (ликвидация учреждения)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</si>
  <si>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федерального бюджета)</t>
  </si>
  <si>
    <t xml:space="preserve"> Департамент муниципальной собственности  (субвенции на обеспечение жилыми помещениями  детей-сирот, детям, оставшихся без попечения родителей, а также детей, находящихся под опекой, не имеющих закрепленного жилья)</t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</si>
  <si>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</si>
  <si>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</si>
  <si>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</si>
  <si>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 Охрана семьи и детства</t>
    </r>
    <r>
      <rPr>
        <i/>
        <sz val="10"/>
        <color indexed="8"/>
        <rFont val="Calibri"/>
        <family val="2"/>
        <charset val="204"/>
      </rPr>
      <t>.</t>
    </r>
  </si>
  <si>
    <t xml:space="preserve">Администрация города (Программа "Создание и восполнение материальных запасов для борьбы с природными пожарами" </t>
  </si>
  <si>
    <t>Управление физической культуры и спорта - ведомственная целевая программа "Физкультура и спорт в городском округе город Мегион"на 2011-2013 годы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</si>
  <si>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  <r>
      <rPr>
        <sz val="10"/>
        <color indexed="8"/>
        <rFont val="Calibri"/>
        <family val="2"/>
        <charset val="204"/>
      </rPr>
      <t>Субсидии</t>
    </r>
  </si>
  <si>
    <r>
      <t xml:space="preserve">Управление физической культуры и спорта - </t>
    </r>
    <r>
      <rPr>
        <b/>
        <sz val="10"/>
        <color indexed="8"/>
        <rFont val="Calibri"/>
        <family val="2"/>
        <charset val="204"/>
      </rPr>
      <t>субсидии  на финансовое обеспечение муниципального задания</t>
    </r>
    <r>
      <rPr>
        <sz val="10"/>
        <color indexed="8"/>
        <rFont val="Calibri"/>
        <family val="2"/>
        <charset val="204"/>
      </rPr>
      <t>, в том числе:</t>
    </r>
  </si>
  <si>
    <t xml:space="preserve"> - МУ ЦСП "Спорт - Альтаир" </t>
  </si>
  <si>
    <t xml:space="preserve"> - МАУ СК "Дельфин" </t>
  </si>
  <si>
    <t>МКУ "Капитальное строительство" -непрограмные инвестиции</t>
  </si>
  <si>
    <t>Управление физической культуры и спорта (содержание аппарата)</t>
  </si>
  <si>
    <t>Управление физической культуры и спорта (содержание структурных подразделений)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</si>
  <si>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целевые субсидии МУ Служба спасения"</t>
    </r>
  </si>
  <si>
    <t>Администрация города - субсидии на финансовое обеспечение муниципального задания МУ "Мегионские новости"</t>
  </si>
  <si>
    <r>
      <t xml:space="preserve">Департамент образования и полодежной политики -  мероприятия направленные 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</si>
  <si>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</si>
  <si>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t xml:space="preserve">Администрация города - субсидии на финансовое обеспечение выполнения муниципального задания МБУ "МЦИКТ "Вектор"" </t>
  </si>
  <si>
    <t xml:space="preserve"> - Администрация города - целевые субсидии МКУ "Капитальное строительство" </t>
  </si>
  <si>
    <t xml:space="preserve"> - МОУ  СОШ№ 1 </t>
  </si>
  <si>
    <t xml:space="preserve"> - МОУ  СОШ№ 2 </t>
  </si>
  <si>
    <t xml:space="preserve"> - МОУ  СОШ № 3 </t>
  </si>
  <si>
    <t xml:space="preserve"> - МОУ СОШ № 4 </t>
  </si>
  <si>
    <t xml:space="preserve"> - МОУ  № 5 "Гимназия" </t>
  </si>
  <si>
    <t xml:space="preserve"> - МОУ  СОШ № 6 </t>
  </si>
  <si>
    <t xml:space="preserve"> - МОУ  СОШ № 7 </t>
  </si>
  <si>
    <t xml:space="preserve"> - МОУ ДОД ДЮСШ № 3 </t>
  </si>
  <si>
    <t>МКУ "Капитальное с троительство" - программа "Формирование доступной среды для инвалидов и других маломобильных групп  населения  на  территории  городского  округа город Мегион на 2012-2015 годы"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</si>
  <si>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 на 2012 год"</t>
  </si>
  <si>
    <t xml:space="preserve"> - МАУ "Комбинат общественного питания учреждений социальной сферы"</t>
  </si>
  <si>
    <t xml:space="preserve"> - МОУ ДОД Детская художественная школа </t>
  </si>
  <si>
    <t xml:space="preserve"> - МОУ ДОД Детская школа искусств им.Кузьмина </t>
  </si>
  <si>
    <t xml:space="preserve"> - МОУ ДОД Детская школа искусств № 2 </t>
  </si>
  <si>
    <t xml:space="preserve"> - МОУ ДОД ДЮСШ №1</t>
  </si>
  <si>
    <t xml:space="preserve"> - МОУ ДОД ДЮСШ №2 </t>
  </si>
  <si>
    <t xml:space="preserve"> - МДОУ "Золотая рыбка" </t>
  </si>
  <si>
    <t xml:space="preserve"> - МДОУ "Елочка" </t>
  </si>
  <si>
    <t xml:space="preserve"> - МДОУ "Морозко" </t>
  </si>
  <si>
    <t xml:space="preserve"> - МДОУ "Крепыш" </t>
  </si>
  <si>
    <t xml:space="preserve"> - МДОУ "Рябинка" </t>
  </si>
  <si>
    <t xml:space="preserve"> - МДОУ "Незабудка" </t>
  </si>
  <si>
    <t xml:space="preserve"> - МДОУ "Буратино" </t>
  </si>
  <si>
    <t xml:space="preserve"> - МДОУ "Росинка" </t>
  </si>
  <si>
    <t xml:space="preserve"> - МДОУ "Сказка" </t>
  </si>
  <si>
    <t xml:space="preserve"> - МДОУ "Родничок" </t>
  </si>
  <si>
    <t xml:space="preserve"> - МДОУ "Белоснежка" </t>
  </si>
  <si>
    <t xml:space="preserve"> - МДОУ "Ласточка" </t>
  </si>
  <si>
    <t xml:space="preserve"> - МЛПУ Горбольница № 1 </t>
  </si>
  <si>
    <t xml:space="preserve"> - МЛПУ Горбольница № 2   п.Высокий    </t>
  </si>
  <si>
    <t>Администрация города - субвенции на осуществление деятельности отдела  по опеке и попечительству</t>
  </si>
  <si>
    <t>Проект  бюджета городского округа город Мегион  на 2012 год   по  расходам</t>
  </si>
  <si>
    <t>тыс. рублей</t>
  </si>
  <si>
    <t xml:space="preserve">раздел 0100 </t>
  </si>
  <si>
    <t>раздел 03</t>
  </si>
  <si>
    <t>раздел 05</t>
  </si>
  <si>
    <t>Субсидии на финансовое обеспечение муниципального задания</t>
  </si>
  <si>
    <t>0701</t>
  </si>
  <si>
    <t>0702</t>
  </si>
  <si>
    <t>0707</t>
  </si>
  <si>
    <t>0709</t>
  </si>
  <si>
    <t>Содержание казенного учреждения Департамент образования и молодежной политики (аппарат управления, централизованная бухгалтерия, отдел кадров, отдел ресурсного обеспечения образовательных учреждений)</t>
  </si>
  <si>
    <t>местный бюджет</t>
  </si>
  <si>
    <t>0700</t>
  </si>
  <si>
    <t>Субсидии на иные  цели (льготный проезд,  компенсация за книгоиздательскую продукцию, пособие по уходу за ребенком до 3-х лет)</t>
  </si>
  <si>
    <t>Департамент образования и молодежной политики - целевые субсидии, в том числе:</t>
  </si>
  <si>
    <t>Управление физической культуры и спорта - целевые субсидии, в том числе:</t>
  </si>
  <si>
    <t>Администрация города - целевые субсидии, в том числе:</t>
  </si>
  <si>
    <t>Управление физической культуры и спорта - субсидии на финансовое выполнение муниципального задания, в том числе:</t>
  </si>
  <si>
    <t>Администрация города - субсидии на финансовое обеспечение выполнения муниципального задания, в том числе:</t>
  </si>
  <si>
    <t>Департамент образования и молодежной политики - субсидии  на  финансовое обеспечение муниципального задания, в том числе:</t>
  </si>
  <si>
    <t>Департамент образования и молодежной политики - субсидии на финансовое обеспечение муниципального задания, в том числе:</t>
  </si>
  <si>
    <t>Итого социально-значимых расходов</t>
  </si>
  <si>
    <t>Ведомственные программы в области образования</t>
  </si>
  <si>
    <t>Доля  софинансирования расходов  в  рамках целевых программ ХМАО-Югры</t>
  </si>
  <si>
    <t>Всего  по  разделу  0700</t>
  </si>
  <si>
    <t>раздел 07</t>
  </si>
  <si>
    <t>раздел 08</t>
  </si>
  <si>
    <t>раздел 09</t>
  </si>
  <si>
    <t>Администрация города - субсидии на  финансовое  обеспечение муниципального задания, в том числе:</t>
  </si>
  <si>
    <t>Администрация города (Субвенции на осуществление полномочий по государственному управлению охраной труда)</t>
  </si>
  <si>
    <t>Департамент муниципальной собственности целевая программа "Обеспечение сохранности муниципального имущества и безопасности на объектах социальной инфраструктуры городского округа город Мегион на 2011 год"</t>
  </si>
  <si>
    <t>Администрация города: целевые субсидии МБУ "МЦИКТ "Вектор"</t>
  </si>
  <si>
    <t xml:space="preserve">МКУ "Капитальное строительство" </t>
  </si>
  <si>
    <t xml:space="preserve"> - в том числе ДШИ Камертон</t>
  </si>
  <si>
    <t>к решению Думы</t>
  </si>
  <si>
    <t>в том числе</t>
  </si>
  <si>
    <t>Вед</t>
  </si>
  <si>
    <t>Цел</t>
  </si>
  <si>
    <t>Вид</t>
  </si>
  <si>
    <t>2</t>
  </si>
  <si>
    <t>3</t>
  </si>
  <si>
    <t>4</t>
  </si>
  <si>
    <t>5</t>
  </si>
  <si>
    <t>6</t>
  </si>
  <si>
    <t>7</t>
  </si>
  <si>
    <t>8</t>
  </si>
  <si>
    <t>9</t>
  </si>
  <si>
    <t>ВСЕГО</t>
  </si>
  <si>
    <t>Центральный аппарат</t>
  </si>
  <si>
    <t>Расходы на выплаты персоналу в целях обеспечения выполнения функций государственнми органами, казенными учреждениями, органами управления государственными внебюджетными фондами</t>
  </si>
  <si>
    <t>Расходы на выплаты персоналу госудрственных органов</t>
  </si>
  <si>
    <t>Фонд оплаты труда и страховых взносов</t>
  </si>
  <si>
    <t>Иные выплаты персоналу, за исключением фонда оплаты труда</t>
  </si>
  <si>
    <t>Закупка товаров, работ и услуг для государственных нужд</t>
  </si>
  <si>
    <t>Иные закупки товаров, работ и услуг для государственных нужд</t>
  </si>
  <si>
    <t>Прочая закупка товаров , работ и услуг для государственных нужд</t>
  </si>
  <si>
    <t>Иные бюджетные ассигнования</t>
  </si>
  <si>
    <t>Закупка товаров, работ и услуг в сфере информационно-коммукационных технологий</t>
  </si>
  <si>
    <t>Администрация города Мегион</t>
  </si>
  <si>
    <t>040</t>
  </si>
  <si>
    <t>Руководство и управление в сфере установленных функций</t>
  </si>
  <si>
    <t>Составление (изменение и дополнение) списков кандидатов в присяжные заседатели федеральных судов общей юрисдикции в Российской Федерации</t>
  </si>
  <si>
    <t>Иные закупки товаров, работ и услуг для государственнывх нужд</t>
  </si>
  <si>
    <t>Государственная регистрация актов гражданского состояния</t>
  </si>
  <si>
    <t>Субвенции бюджетам на осуществление полномочий по государственной регистрации актов гражданского состояния из федерального бюджета</t>
  </si>
  <si>
    <t xml:space="preserve">Субвенции бюджетам на осуществление полномочий по государственной регистрации актов гражданского состояния из бюджета автономного округа </t>
  </si>
  <si>
    <t>Субвенции бюджетам муниципальных образований для финансового обеспечения расходных обязательств муниципальных образований, возникающих при выполнении государственных полномочий Российской Федерации, субъектов Российской Федерации, переданных для осуществления органам местного самоуправления в установленном порядке</t>
  </si>
  <si>
    <t>Образование и организация деятельности комиссий по делам несовершеннолетних и защите их прав</t>
  </si>
  <si>
    <t>Создание и обеспечение деятельности административных комиссий</t>
  </si>
  <si>
    <t>Субвенции местным бюджетам на осуществление полномочий в области оборота этилового спирта, алкогольной и спиртосодержащей продукции</t>
  </si>
  <si>
    <t>Субвенции местным бюджетам на осуществление полномочий по хранению, комплектованию, учету и использованию архивных документов, относящихся к государственной собственности автономного округа</t>
  </si>
  <si>
    <t>Иные закупки товаров, работ и услуг для муниципальных нужд</t>
  </si>
  <si>
    <t>Прочая закупка товаров , работ и услуг для муниципальных нужд</t>
  </si>
  <si>
    <t>Предоставление субсидий бюджетным, автономным учреждениям и иным некомерческим организациям</t>
  </si>
  <si>
    <t>Субсидии бюджетным учреждениям</t>
  </si>
  <si>
    <t>Субсидии бюджетным учреждениям на финансовое обеспечение  государственного задания на оказание государственных услуг (выполнение работ)</t>
  </si>
  <si>
    <t>Субсидии бюджетным учреждениям на иные цели</t>
  </si>
  <si>
    <t>Региональные целевые программы</t>
  </si>
  <si>
    <t>Программа "Развитие агропромышленного комплекса Ханты-Мансийского автономного округа - Югры в 2011-2013 годах и на период до 2015 года"</t>
  </si>
  <si>
    <t>Субсидии юридическим лицам (кроме государственных учреждений) и физическим лицам -производителям товаров работ и услуг</t>
  </si>
  <si>
    <t>Бюджетные инвестиции</t>
  </si>
  <si>
    <t>Бюджетные инвестиции в объекты муниципальной собственности казенным учреждениям вне рамок государственного оборонного заказа</t>
  </si>
  <si>
    <t>Субсидии бюджетным учреждениям на финансовое обеспечение  муниципального задания на оказание муниципальных услуг (выполнение работ)</t>
  </si>
  <si>
    <t>Субвенции местным бюджетам на осуществление полномочий по государственному управлению охраной труда</t>
  </si>
  <si>
    <t>Программа "Модернизация и реформирование жилищно-коммунального комплекса Ханты-Мансийского автономного округа - Югры на 2011-2013 годы и на период до 2015 года"</t>
  </si>
  <si>
    <t>Учреждения по внешкольной работе с детьми</t>
  </si>
  <si>
    <t>Учреждения культуры и мероприятия в сфере культуры и кинематографии</t>
  </si>
  <si>
    <t>Комплектование книжных фондов библиотек муниципальных образований и государственных библиотек городов Москвы и Санкт-Петербурга</t>
  </si>
  <si>
    <t>Предоставление субсидий бюджетным, автономным учреждениям и некомерческим организациям</t>
  </si>
  <si>
    <t>Субсидии бюджетным учреждениям на финансовое обеспечение государственного задания на оказание государственных услуг (выполнение работ)</t>
  </si>
  <si>
    <t>Субсидии автономным учреждениям</t>
  </si>
  <si>
    <t>Субсидии автономным учреждениям на финансовое обеспечение муниципального задания на оказание муниципальных услуг (выполнение работ)</t>
  </si>
  <si>
    <t>Субсидии автономным учреждениям на иные цели</t>
  </si>
  <si>
    <t>Программа "Культура Югры" на 2011-2013 годы и на период до 2015 года</t>
  </si>
  <si>
    <t>Подпрограмма "Народные художественные промыслы и ремесла"</t>
  </si>
  <si>
    <t>Подпрограмма "Библиотечное дело"</t>
  </si>
  <si>
    <t>Подпрограмма "Музейное дело"</t>
  </si>
  <si>
    <t>Больницы, клиники, госпитали, медико-санитарные части</t>
  </si>
  <si>
    <t>Иные безвозмездные и безвозвратные перечисления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</si>
  <si>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</si>
  <si>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 из федерального бюджета</t>
  </si>
  <si>
    <t xml:space="preserve">Денежные выплаты медицинскому персоналу фельдшерско-акушерских пунктов, врачам, фельдшерам и медицинским сестрам скорой медицинской помощи из бюджета автономного округа </t>
  </si>
  <si>
    <t>Программа "Современное здравоохранение Югры" на 2011-2013 годы и на период до 2015 года</t>
  </si>
  <si>
    <t>Подпрограмма "Развитие материально-технической базы учреждений здравоохранения"</t>
  </si>
  <si>
    <t>Социальные выплаты гражданам, кроме публичных нормативных социальных выплат</t>
  </si>
  <si>
    <t>Социальная помощь</t>
  </si>
  <si>
    <t>Субвенции местным бюджетам на бесплатное изготовление и ремонт зубных протезов</t>
  </si>
  <si>
    <t>Субвенции местным бюджетам на обеспечение бесплатными молочными продуктами питания детей до трех лет</t>
  </si>
  <si>
    <t>Субсидии бюджетным  учреждениям</t>
  </si>
  <si>
    <t>Федеральный закон от 19 мая 1995 года № 81-ФЗ "О государственных пособиях гражданам, имеющим детей"</t>
  </si>
  <si>
    <t>Выплата единовременного пособия при всех формах устройства детей, лишенных родительского попечения, в семью</t>
  </si>
  <si>
    <t>Социальное обеспечение и иные выплаты населению</t>
  </si>
  <si>
    <t>Публичные нормативные социальные выплаты гражданам</t>
  </si>
  <si>
    <t>Пособия и компенсация по публичным нормативным обязательствам</t>
  </si>
  <si>
    <t>Закон автономного округа от 9 июня 2009 года № 86-оз "О дополнительных гарантиях и дополнительных мерах социальной поддержки детей-сирот и детей, оставшихся без попечения родителей, лиц из числа детей-сирот и детей, оставшихся без попечения родителей, усыновителей, приемных родителей, патронатных воспитателей и воспитателей детских домов семейного типа в Ханты-Мансийском автономном округе - Югре"</t>
  </si>
  <si>
    <t>Субвенции на предоставление дополнительных мер социальной поддержки детям-сиротам и детям, оставшимся без попечения родителей, а также лицам из числа детей-сирот и детей, оставшихся без попечения родителей, усыновителям, приемным родителям, патронатным воспитателям и воспитателям детских домов семейного типа</t>
  </si>
  <si>
    <t>Субвенции местным бюджетам на обеспечение дополнительных гарантий прав на жилое помещение детей-сирот, детей, оставшихся без попечения родителей, лиц из числа детей-сирот, детей, оставшихся без попечения родителей</t>
  </si>
  <si>
    <t>Пособия и компенсация гражданам и иные социальные выплаты , кроме публичных нормативных обязательств</t>
  </si>
  <si>
    <t>Межбюджетные трансферты</t>
  </si>
  <si>
    <t>Осуществление деятельности по опеке и попечительству</t>
  </si>
  <si>
    <t>Программа "Развитие физической культуры и спорта в Ханты-Мансийском автономном округе - Югре" на 2011-2013 годы и на период до 2015 года</t>
  </si>
  <si>
    <t>Обеспечение деятельности подведомственных учреждений</t>
  </si>
  <si>
    <t>Департамент муниципальной собственности администрации города Мегиона</t>
  </si>
  <si>
    <t>070</t>
  </si>
  <si>
    <t>Обеспечение жильем инвалидов войны и инвалидов боевых действий, участников Великой Отечественной войны, ветеранов боевых действий, военнослужащих, проходивших военную службу в период с 22 июня 1941 года по 3 сентября 1945 года, граждан, награжденных знаком "Жителю блокадного Ленинграда", лиц, работавших на военных объектах в период Великой Отечественной войны, членов семей погибших (умерших) инвалидов войны, участников Великой Отечественной войны, ветеранов боевых действий, инвалидов и семей, имеющих детей-инвалидов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</si>
  <si>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</si>
  <si>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>Субсидии гражданам на приобретение жилья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</si>
  <si>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</si>
  <si>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</si>
  <si>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 за счет средств бюджета автономного округа</t>
  </si>
  <si>
    <t>Приобретение товаров ,работ, услуг в пользу граждан</t>
  </si>
  <si>
    <t>Департамент образования и молодежной политики администрации города Мегиона</t>
  </si>
  <si>
    <t>080</t>
  </si>
  <si>
    <t xml:space="preserve">Образование </t>
  </si>
  <si>
    <t>Детские дошкольные учреждения</t>
  </si>
  <si>
    <t>Ежемесячное денежное вознаграждение за классное руководство за счет средств бюджета автономного округа</t>
  </si>
  <si>
    <t>Школы-детские сады, школы начальные, неполные средние и средние</t>
  </si>
  <si>
    <t>Оздоровление детей</t>
  </si>
  <si>
    <t>Субвенции местным бюджетам по предоставлению учащимся муниципальных общеобразовательных учреждений завтраков и обедов</t>
  </si>
  <si>
    <t>Компенсация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</t>
  </si>
  <si>
    <t xml:space="preserve">Субвенции местным бюджетам на компенсацию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образования, из бюджета автономного округа </t>
  </si>
  <si>
    <t>Управление физической культуры и спорта администрации города  Мегион</t>
  </si>
  <si>
    <t>090</t>
  </si>
  <si>
    <t>Центры спортивной подготовки (сборные команды)</t>
  </si>
  <si>
    <t>Утверждено Решением Думы города от 12.12.2011 №202</t>
  </si>
  <si>
    <t>Изменения (-,+)</t>
  </si>
  <si>
    <t>Распределение бюджетных ассигнований на реализацию целевых программ Ханты-Мансийского автономного округа - Югры, городского округа город Мегион на 2012 год</t>
  </si>
  <si>
    <t>№ п/п</t>
  </si>
  <si>
    <t>ЦСР</t>
  </si>
  <si>
    <t>РЗ</t>
  </si>
  <si>
    <t>ПР</t>
  </si>
  <si>
    <t>Сумма на 2012 год (тыс.руб.)</t>
  </si>
  <si>
    <t>объем средств, формируемый в рамках целевых программ</t>
  </si>
  <si>
    <t>Окружные средства</t>
  </si>
  <si>
    <t>Собственные средства</t>
  </si>
  <si>
    <t>1</t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</si>
  <si>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>"Развитие агропромышленного комплекса ХМАО-Югры в 2011-2013 годах" и на период до 2015 года"</t>
    </r>
  </si>
  <si>
    <t xml:space="preserve">Администрация города </t>
  </si>
  <si>
    <t>522 57 00</t>
  </si>
  <si>
    <t>522 61 05</t>
  </si>
  <si>
    <t>795 01 05</t>
  </si>
  <si>
    <t>Администрация города (компенсация выпадающих доходов организациям, предоставляющим населению услуги газоснабжения</t>
  </si>
  <si>
    <t>522 21 00</t>
  </si>
  <si>
    <t>МКУ "Капитальное строительство" (строительство)</t>
  </si>
  <si>
    <t>795 01 12</t>
  </si>
  <si>
    <t>МКУ "Капитальное строительство"</t>
  </si>
  <si>
    <t>522 56 03</t>
  </si>
  <si>
    <t>795 01 16</t>
  </si>
  <si>
    <t>Департамент образования и молодежной политики</t>
  </si>
  <si>
    <t>522 56 01</t>
  </si>
  <si>
    <t>795 01 17</t>
  </si>
  <si>
    <t>522 56 02</t>
  </si>
  <si>
    <t>795 01 18</t>
  </si>
  <si>
    <t>522 28 10</t>
  </si>
  <si>
    <r>
      <t>Департамент образования и молодежной политики</t>
    </r>
    <r>
      <rPr>
        <sz val="12"/>
        <color indexed="9"/>
        <rFont val="Times New Roman"/>
        <family val="1"/>
        <charset val="204"/>
      </rPr>
      <t>5210104</t>
    </r>
  </si>
  <si>
    <t>432 02 00</t>
  </si>
  <si>
    <r>
      <t>Департамент образования и молодежной политики</t>
    </r>
    <r>
      <rPr>
        <sz val="12"/>
        <color indexed="9"/>
        <rFont val="Times New Roman"/>
        <family val="1"/>
        <charset val="204"/>
      </rPr>
      <t>5210217</t>
    </r>
  </si>
  <si>
    <t>522 28 06</t>
  </si>
  <si>
    <t>522 28 05</t>
  </si>
  <si>
    <t>522 28 07</t>
  </si>
  <si>
    <t>МКУ "Капитальное строительство</t>
  </si>
  <si>
    <t>522 58 04</t>
  </si>
  <si>
    <t>522 35 00</t>
  </si>
  <si>
    <t>795 01 22</t>
  </si>
  <si>
    <t>Всего:</t>
  </si>
  <si>
    <t>Перечень  целевых программ городского округа</t>
  </si>
  <si>
    <t>795 01 01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</si>
  <si>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"Мероприятия по профилактике терроризма и экстремизма, а также минимизации и (или) ликвидации последствий проявлений терроризма и экстремизма в границах городского округа город Мегион на 2011-2015 годы"</t>
    </r>
  </si>
  <si>
    <t>795 01 02</t>
  </si>
  <si>
    <t>795 01 24</t>
  </si>
  <si>
    <t>795 01 03</t>
  </si>
  <si>
    <t>795 01 04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</si>
  <si>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информационного общества на территории городского округа город Мегион на 2011-2013 годы"</t>
    </r>
  </si>
  <si>
    <t>795 01 06</t>
  </si>
  <si>
    <t>795 01 07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</si>
  <si>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"Мероприятия  в  области  градостроительной деятельности  городского округа город Мегион на 2012-2013 годы и период до 2015 года"</t>
    </r>
  </si>
  <si>
    <t>795 01 08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</si>
  <si>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"Формирование доступной среды для инвалидов и других маломобильных групп населения на территории городского округа на 2012-2015 годы"</t>
    </r>
  </si>
  <si>
    <t>795 01 10</t>
  </si>
  <si>
    <t>795 01 11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</si>
  <si>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"Энергосбережение и повышение энергетической эффективности и энергобезопасности муниципального образования городской округ город Мегион"</t>
    </r>
  </si>
  <si>
    <t>795 01 13</t>
  </si>
  <si>
    <t>795 01 14</t>
  </si>
  <si>
    <t>795 01 15</t>
  </si>
  <si>
    <t>795 01 20</t>
  </si>
  <si>
    <t>Программа"Информационное обеспечение деятельности органов местного самоуправления городского округа город Мегион на 2012 год"</t>
  </si>
  <si>
    <t>администрация города</t>
  </si>
  <si>
    <t>795 01 23</t>
  </si>
  <si>
    <t>Итого по программам</t>
  </si>
  <si>
    <t>795 01 25</t>
  </si>
  <si>
    <t>Иные межбюджетные трансферты, предоставляемые бюджету городского округа город Мегион  на  2012 год   и плановый период 2013 и 2014 годов</t>
  </si>
  <si>
    <t>тыс.рублей</t>
  </si>
  <si>
    <t>2013 год</t>
  </si>
  <si>
    <t>2014 год</t>
  </si>
  <si>
    <t>Культура, кинематография</t>
  </si>
  <si>
    <t>Департамент образования и молодежной политики администрации  города Мегион</t>
  </si>
  <si>
    <t>Подпрограмма "Поддержка общественно - значимых, инновационных проектов и информационно-издательской деятельности"</t>
  </si>
  <si>
    <t>Иные закупки товаров и услуг для государственных нужд</t>
  </si>
  <si>
    <t>Субсидии, за исключением субсидий на софинансирование объектов капитального строительства государственной собственности и муниципальной собственности</t>
  </si>
  <si>
    <t>Программа "Новая школа Югры" на 2010-2013 годы и на период до 2015 года</t>
  </si>
  <si>
    <t>Подпрограмма "Развитие материально-технической базы сферы образования"</t>
  </si>
  <si>
    <t>Субсидии бюджетам муниципальных образований для софинансирования расходных обязательств, возникающих при выполнении полномочий органов местного самоуправления по вопросам местного значения</t>
  </si>
  <si>
    <t>Субсидии местным бюджетам на оплату стоимости питания детям школьного возраста в оздоровительных лагерях с дневным пребыванием детей</t>
  </si>
  <si>
    <t>Подпрограмма "Инновационное развитие образования"</t>
  </si>
  <si>
    <t>Подпрограмма "Обеспечение комплексной безопасности и комфортных условий образовательного процесса"</t>
  </si>
  <si>
    <t>Итого изменений</t>
  </si>
  <si>
    <t>Утверждено с учетом произведенных изменений</t>
  </si>
  <si>
    <t>Изменения (+,-)</t>
  </si>
  <si>
    <t>С учетом изменений</t>
  </si>
  <si>
    <t>Средства автономного округа</t>
  </si>
  <si>
    <t>Средства местного бюджета</t>
  </si>
  <si>
    <t>4219900</t>
  </si>
  <si>
    <t>Программа "Поддержка и развитие малого и среднего предпринимательства на территории городского округа город Мегион на 2011-2013 годы и на период до 2015 года"</t>
  </si>
  <si>
    <t>МКУ КС - Программа"Новая школа Югры" на 2010-2013 годы подпрограмма "Обеспечение комплексной безопасности и комфортных условий образовательного процесса" (д/с Рябинка)</t>
  </si>
  <si>
    <t>МКУ КС - программа "Развитие материально-технической базы дошкольных образовательных учреждений в ХМАО-Югре"</t>
  </si>
  <si>
    <t>МКУ КС - подпрограмма "Развитие материально-технической базы сферы образования" программа "Новая школа Югры"</t>
  </si>
  <si>
    <t>Администрация города - программа "Энергосбережение и повышение энергетической эффективности и энергобезопасности муниципального образования городской округ город Мегион" (средства федерального бюджета)</t>
  </si>
  <si>
    <t xml:space="preserve"> - Администрация города</t>
  </si>
  <si>
    <t xml:space="preserve"> - МБУ "МЦИКТ "Вектор"</t>
  </si>
  <si>
    <t xml:space="preserve"> - МБУ "Мегионские новости"</t>
  </si>
  <si>
    <t xml:space="preserve">Подпрограмма "Обеспечение комплексной безопасности и комфортных условий в учреждениях культуры" </t>
  </si>
  <si>
    <t xml:space="preserve">Подпрограмма "Обеспечение комплексной безопасности и комфортных условий образовательного процесса" </t>
  </si>
  <si>
    <t>Подпрограмма "Развитие материально-технической базы дошкольных образовательных учреждений"</t>
  </si>
  <si>
    <t>Закупка товаров, работ и услуг дв целях капитального ремонта государственного имущества</t>
  </si>
  <si>
    <t>Федеральные средства</t>
  </si>
  <si>
    <t>522 04 00</t>
  </si>
  <si>
    <t>Аналитическая таблица расходов бюджета городского округа города Мегион на 2012 год</t>
  </si>
  <si>
    <t xml:space="preserve"> - МАОУ ДОД ДЮСШ № 3 </t>
  </si>
  <si>
    <t xml:space="preserve"> - МБОУ  СОШ№ 1 </t>
  </si>
  <si>
    <t xml:space="preserve"> - МБОУ  СОШ№ 2 </t>
  </si>
  <si>
    <t xml:space="preserve"> - МБОУ  СОШ № 3 </t>
  </si>
  <si>
    <t xml:space="preserve"> - МБОУ СОШ № 4 </t>
  </si>
  <si>
    <t xml:space="preserve"> - МБОУ  СОШ № 6 </t>
  </si>
  <si>
    <t xml:space="preserve"> - МБОУ  СОШ № 7 </t>
  </si>
  <si>
    <t xml:space="preserve"> - МАОУ  № 5 "Гимназия" </t>
  </si>
  <si>
    <t>522 44 00</t>
  </si>
  <si>
    <t>522 28 11</t>
  </si>
  <si>
    <t>795 01 09</t>
  </si>
  <si>
    <t>522 63 00</t>
  </si>
  <si>
    <t>МБОУ ДОД Детская художественная школа  - ведомственная целевая программа на 2012-2015 годы  "Культура города Мегион на 2011 год" (целевые субсидии)</t>
  </si>
  <si>
    <t xml:space="preserve">МБОУ ДОД Детская школа искусств им.Кузьмина - ведомственная целевая программа на 2012-2015 годы  "Культура города Мегион на 2011 год" (целевые субсидии) </t>
  </si>
  <si>
    <t>МБОУ ДОД Детская школа искусств № 2  - ведомственная целевая программа на 2012-2015 годы  "Культура города Мегион на 2011 год" (целевые субсидии)</t>
  </si>
  <si>
    <t xml:space="preserve">МАУ Центр культуры и досуга - ведомственная целевая программа на 2012-2015 годы  "Культура города Мегион на 2011 год" (целевые субсидии) </t>
  </si>
  <si>
    <t xml:space="preserve">МАУ Региональный историко-культурный и экологический центр - ведомственная целевая программа на 2012-2015 годы  "Культура города Мегион на 2011 год" (целевые субсидии) </t>
  </si>
  <si>
    <t>МБУ Централизованная библиотечная система - ведомственная целевая программа на 2012-2015 годы  "Культура города Мегион на 2011 год" (целевые субсидии)</t>
  </si>
  <si>
    <t xml:space="preserve"> - ММАУ "Старт" </t>
  </si>
  <si>
    <t xml:space="preserve"> -  МАУ "Комбинат общественного питания учреждений социальной сферы" </t>
  </si>
  <si>
    <t xml:space="preserve"> - МАОУ  СОШ № 9</t>
  </si>
  <si>
    <t xml:space="preserve"> - МБОУ СОШ № 4</t>
  </si>
  <si>
    <t xml:space="preserve">- МАЛПУ "Городская стоматологическая поликлиника"  </t>
  </si>
  <si>
    <t>Органы юстиции</t>
  </si>
  <si>
    <t xml:space="preserve">Подпрограмма "Профилактика правонарушений" программы "Профилактика правонарушений в Ханты-Мансийском автономном округе-Югре НА 2011-2013 годы" </t>
  </si>
  <si>
    <t>Реализация дополнительных мероприятий, направленных на снижение напряженности на рынке труда</t>
  </si>
  <si>
    <t>522 45 00</t>
  </si>
  <si>
    <t>Субвенции, предоставляемые бюджету городского округа город Мегион из регионального фонда компенсаций на 2012 год и плановый период 2013 и 2014 годов</t>
  </si>
  <si>
    <t>0020400.</t>
  </si>
  <si>
    <t>Субвенции местным бюджетам на организацию оказания медицинской помощи в соответствии с территориальной программой государственных гарантий оказания гражданам Российской Федерации бесплатной медицинской помощи                                        в том числе:</t>
  </si>
  <si>
    <t>Содержание отдела здравоохранения</t>
  </si>
  <si>
    <t>Дощкольное образование</t>
  </si>
  <si>
    <t>Субвенции местным бюджетам на обеспечение прав детей-инвалидов и семей, имеющих детей-инвалидов, на образование, воспитание и обучение</t>
  </si>
  <si>
    <t>Ежемесячное денежное вознаграждение за классное руководство</t>
  </si>
  <si>
    <t>Субвенции местным бюджетам на реализацию основных общеобразовательных программ</t>
  </si>
  <si>
    <t>Субвенции местным бюджетам по информационному обеспечению общеобразовательных учреждений</t>
  </si>
  <si>
    <t>Субвенции местным бюджетам на организацию отдыха и оздоровления детей</t>
  </si>
  <si>
    <t>Департамент образования и молодежной политики - 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</si>
  <si>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Другие вопросы а области национальной безопасности и правоохранительной деятельности</t>
  </si>
  <si>
    <t>Почая закупка товаров, работ, услуг для муниципальных нужд</t>
  </si>
  <si>
    <t>Перераспределение бюджетных ассигнований по письмам главных распорядителей бюджетных средств, перераспределение с резервного фонда</t>
  </si>
  <si>
    <t>0980000</t>
  </si>
  <si>
    <t>Обеспечение мероприятий по капитальному ремонту многоквартирных домов и переселению граждан из аварийного  жилищного фонда</t>
  </si>
  <si>
    <t>0980102</t>
  </si>
  <si>
    <t>0980100</t>
  </si>
  <si>
    <t>0980200</t>
  </si>
  <si>
    <t>Обеспечение мероприятий по переселению граждан из аварийного жилищного фонда  за счет государственной корпорации ФСР ЖКХ</t>
  </si>
  <si>
    <t>Обеспечение мероприятий по капитальному ремонту многоквартирных домов  и переселению граждан из аварийного жилищного фонда за счет средств бюджетов</t>
  </si>
  <si>
    <t>0980202</t>
  </si>
  <si>
    <t>Прочая закупка товаров, работ и услуг для государственных нужд</t>
  </si>
  <si>
    <t>0980210</t>
  </si>
  <si>
    <t>Субсидии на обеспечение дополнительных расходов по  переселению граждан из аварийного жилищного фонда за счет средств бюджетов( автономного округа)</t>
  </si>
  <si>
    <t>Другие вопросы в области  национальной экономики</t>
  </si>
  <si>
    <t>Субсидии на реализацию программы " Энергосбережение и повышение энергетической активности в ХМАО -Югре до 2020года"</t>
  </si>
  <si>
    <t>Предоставление субсидий бюджетным учреждениям на иные цели</t>
  </si>
  <si>
    <t>Предоставление субсидий автономным учреждениям на иные цели</t>
  </si>
  <si>
    <t>Прочие межбюджетные трансферты</t>
  </si>
  <si>
    <t>522 25 01</t>
  </si>
  <si>
    <t>от ___________2012  №___</t>
  </si>
  <si>
    <t>от _________2012  №______</t>
  </si>
  <si>
    <t>Приложение 8</t>
  </si>
  <si>
    <t>Раздел подраз        дел</t>
  </si>
  <si>
    <t>Наименование раздела , подраздела , получателя бюджетных средств</t>
  </si>
  <si>
    <t>Сумма (тыс.рублей)</t>
  </si>
  <si>
    <t>Примечание</t>
  </si>
  <si>
    <t>0100</t>
  </si>
  <si>
    <t>Распоряжения администрации города 367,368,369,372,385,386,394,395,396 (см. таблицу перераспределение плановых ассигнований с резервного фонда)</t>
  </si>
  <si>
    <t>0111</t>
  </si>
  <si>
    <t>0113</t>
  </si>
  <si>
    <t>0801</t>
  </si>
  <si>
    <t>1100</t>
  </si>
  <si>
    <t>1102</t>
  </si>
  <si>
    <t>1101</t>
  </si>
  <si>
    <t>Итого</t>
  </si>
  <si>
    <t>0401</t>
  </si>
  <si>
    <t>0401.</t>
  </si>
  <si>
    <t>Письмо Департамента  труда и занятости населения ХМАО-Югры от 30.01.2012  №0060</t>
  </si>
  <si>
    <t>Муниципальное автономное учреждение "Центр культуры и досуга", г. Мегион  
Цель: оказание финансовой помощи на создание видеоверсии спектакля "Гаснущий очаг" и приобретение компьютерной техники</t>
  </si>
  <si>
    <t xml:space="preserve">Муниципальное общеобразовательное учреждение № 5 "Гимназия", г. Мегион
Цель: оказание финансовой помощи на приобретение компьютерной техники </t>
  </si>
  <si>
    <t>Муниципальное автономное образовательное учреждение дополнительного образования детей "Детско-юношеская спортивная школа № 3", г. Мегион пгт. Высокий
Цель: оказание финансовой помощи команде "Юность" для участия в зональном турнире по хоккею с шайбой в г. Омске в 2012 году</t>
  </si>
  <si>
    <t>Муниципальное автономное общеобразовательное учреждение "Средняя общеобразовательная школа № 9", г. Мегион
Цель: оказание финансовой помощи на приобретение оборудования, оргтехники, мебели и инвентаря для библиотеки, мебели для раздевалок в школьном бассейне, на повышение квалификации сотрудников учреждения</t>
  </si>
  <si>
    <t xml:space="preserve">Муниципальное общеобразовательное учреждение "Средняя общеобразовательная школа № 1", г. Мегион
Цель: оказание финансовой помощи на приобретение входных дверей, техники, оборудования </t>
  </si>
  <si>
    <t xml:space="preserve">Муниципальное образовательное учреждение "Средняя общеобразовательная школа № 4", г. Мегион
Цель: оказание финансовой помощи на приобретение техники, оборудования </t>
  </si>
  <si>
    <t xml:space="preserve"> Муниципальное молодежное учреждение "Старт", г. Мегион
Цель: оказание финансовой помощи на приобретение экипировки для спортсменов конноспортивного клуба "Мустанг" </t>
  </si>
  <si>
    <t>Наказы избирателей Депутатам Думы ХМАО-Югры</t>
  </si>
  <si>
    <t>Уведомление департамента финансов ХМАО-Югры от  25.01.2012 №0152</t>
  </si>
  <si>
    <t>Письмо Отдела культуры администрации города  от 07.02.2012г № 56</t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</si>
  <si>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</si>
  <si>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</si>
  <si>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1"/>
        <color indexed="8"/>
        <rFont val="Times New Roman"/>
        <family val="1"/>
        <charset val="204"/>
      </rPr>
      <t>(целевые субсидии)</t>
    </r>
  </si>
  <si>
    <t>Уведомление департамента финансов ХМАО-Югры   от 25.01.2012г № 0077</t>
  </si>
  <si>
    <t>0400</t>
  </si>
  <si>
    <t>0800</t>
  </si>
  <si>
    <t>Графа 13: Иные межбюджетные трансферты  в том числе наказы избирателей Депутатам Думы ХМАО-Югры</t>
  </si>
  <si>
    <t>0412</t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</si>
  <si>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целевые субсидии МУ Служба спасения"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</si>
  <si>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</si>
  <si>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</t>
    </r>
    <r>
      <rPr>
        <b/>
        <sz val="14"/>
        <color indexed="8"/>
        <rFont val="Times New Roman"/>
        <family val="1"/>
        <charset val="204"/>
      </rPr>
      <t>целевые субсидии - программа "Оздоровление экологической обстановки в Ханты-Мансийском автономном округе - Югре в 2005-2010 годах"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</si>
  <si>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</si>
  <si>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</t>
    </r>
  </si>
  <si>
    <r>
      <t xml:space="preserve">Департамент образования и молодежной политики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</si>
  <si>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</si>
  <si>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 на</t>
    </r>
    <r>
      <rPr>
        <sz val="14"/>
        <color indexed="8"/>
        <rFont val="Times New Roman"/>
        <family val="1"/>
        <charset val="204"/>
      </rPr>
      <t xml:space="preserve">  </t>
    </r>
    <r>
      <rPr>
        <b/>
        <sz val="14"/>
        <color indexed="8"/>
        <rFont val="Times New Roman"/>
        <family val="1"/>
        <charset val="204"/>
      </rPr>
      <t>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</si>
  <si>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выполнения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</si>
  <si>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на финансовое выполнение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</si>
  <si>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>Департамент образования и молодежной политики -программа"Новая школа Югры" на 2010-2013 годы подпрограмма "Обеспечение комплексной безопасности и комфортных условий образовательного процесса"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), в том числе:</t>
    </r>
  </si>
  <si>
    <r>
      <t xml:space="preserve">Администрация города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</si>
  <si>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</si>
  <si>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</si>
  <si>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МАУ "Комбинат общественного питания" </t>
    </r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</si>
  <si>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>(целевая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>субсидия)</t>
    </r>
    <r>
      <rPr>
        <sz val="14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</si>
  <si>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задания,</t>
    </r>
    <r>
      <rPr>
        <sz val="14"/>
        <color indexed="8"/>
        <rFont val="Times New Roman"/>
        <family val="1"/>
        <charset val="204"/>
      </rPr>
      <t xml:space="preserve"> в том числе:</t>
    </r>
  </si>
  <si>
    <r>
      <t xml:space="preserve">Администрация города - субсидии на  финансовое обеспечение  выполнения муниципального задания,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</si>
  <si>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 xml:space="preserve">(целевые субсидии), МБУ"Централизованная библиотечная система" </t>
    </r>
    <r>
      <rPr>
        <sz val="14"/>
        <color indexed="8"/>
        <rFont val="Times New Roman"/>
        <family val="1"/>
        <charset val="204"/>
      </rPr>
      <t>Иные межбюджетные трансферты</t>
    </r>
  </si>
  <si>
    <r>
      <t xml:space="preserve"> 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>(целевые субсидии), МУ"Централизованная библиотечная система"</t>
    </r>
    <r>
      <rPr>
        <sz val="14"/>
        <color indexed="8"/>
        <rFont val="Times New Roman"/>
        <family val="1"/>
        <charset val="204"/>
      </rPr>
      <t>Субсидии</t>
    </r>
  </si>
  <si>
    <r>
      <t>Администрация города - программа "Развитие информационного общества в г. Мегион"</t>
    </r>
    <r>
      <rPr>
        <b/>
        <sz val="14"/>
        <color indexed="8"/>
        <rFont val="Times New Roman"/>
        <family val="1"/>
        <charset val="204"/>
      </rPr>
      <t xml:space="preserve"> 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</si>
  <si>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4"/>
        <color indexed="8"/>
        <rFont val="Times New Roman"/>
        <family val="1"/>
        <charset val="204"/>
      </rPr>
      <t>(целевые субсидии</t>
    </r>
    <r>
      <rPr>
        <sz val="14"/>
        <color indexed="8"/>
        <rFont val="Times New Roman"/>
        <family val="1"/>
        <charset val="204"/>
      </rPr>
      <t xml:space="preserve">), </t>
    </r>
    <r>
      <rPr>
        <b/>
        <sz val="14"/>
        <color indexed="8"/>
        <rFont val="Times New Roman"/>
        <family val="1"/>
        <charset val="204"/>
      </rPr>
      <t>МАУ"Региональный историко-культурный и экологический центр"</t>
    </r>
  </si>
  <si>
    <r>
      <t xml:space="preserve">Администрация города - субсидии на  финансовое  обеспечение муниципального задания, </t>
    </r>
    <r>
      <rPr>
        <sz val="14"/>
        <color indexed="8"/>
        <rFont val="Times New Roman"/>
        <family val="1"/>
        <charset val="204"/>
      </rPr>
      <t>в том числе</t>
    </r>
    <r>
      <rPr>
        <b/>
        <sz val="14"/>
        <color indexed="8"/>
        <rFont val="Times New Roman"/>
        <family val="1"/>
        <charset val="204"/>
      </rPr>
      <t>:</t>
    </r>
    <r>
      <rPr>
        <b/>
        <sz val="12"/>
        <color indexed="8"/>
        <rFont val="Calibri"/>
        <family val="2"/>
        <charset val="204"/>
      </rPr>
      <t/>
    </r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</si>
  <si>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</si>
  <si>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 города  - субсидии на финансовое обеспечение муниципального задания 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</si>
  <si>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</si>
  <si>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</si>
  <si>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</si>
  <si>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 Охрана семьи и детства</t>
    </r>
    <r>
      <rPr>
        <sz val="14"/>
        <color indexed="8"/>
        <rFont val="Times New Roman"/>
        <family val="1"/>
        <charset val="204"/>
      </rPr>
      <t>.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</si>
  <si>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</si>
  <si>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целевые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 xml:space="preserve">субсидии, </t>
    </r>
    <r>
      <rPr>
        <sz val="14"/>
        <color indexed="8"/>
        <rFont val="Times New Roman"/>
        <family val="1"/>
        <charset val="204"/>
      </rPr>
      <t xml:space="preserve"> в том числе:</t>
    </r>
  </si>
  <si>
    <t xml:space="preserve"> - МБОУ  СОШ № 1 </t>
  </si>
  <si>
    <t xml:space="preserve"> - МБОУ  СОШ № 2 </t>
  </si>
  <si>
    <t>Начальник отдела бюджетного планирования и финансирования                                                                    И.В.Грига</t>
  </si>
  <si>
    <t>Директор департамента финансов                                                                                                                    Н.А.Мартынюк</t>
  </si>
  <si>
    <t>Администрация города - программа "Модернизация и реформирование жилищно-коммунального комплекса  городского округа город Мегион  на 2012-2014 годы и период до 2015 года"</t>
  </si>
  <si>
    <t>Департамент муниципальной собственности программа "Содействие развитию жилищного строительства на территории городского округа город Мегион на 2012-2014 годы и на период до 2015 года"</t>
  </si>
  <si>
    <t>Администрация города  целевая программа "Комплексные мероприятия по профилактике правонарушений на территории городского округа г.Мегион"</t>
  </si>
  <si>
    <t>Администрация города -подпрограмма "Профилактика правонарушений" программы ""Профилактика правонарушений в Ханты-Мансийском автономном округе - Югре на 2011-2013 годы"</t>
  </si>
  <si>
    <t>Департамент муниципальной собственности подпрограмма"Содействие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</si>
  <si>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>5225908</t>
  </si>
  <si>
    <t>Субсидия на реализацию подпрограммы"Содействие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</si>
  <si>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 xml:space="preserve"> - МБОУ СОШ № 5</t>
  </si>
  <si>
    <t xml:space="preserve"> - МБОУ СОШ № 6</t>
  </si>
  <si>
    <t xml:space="preserve"> - МБОУ СОШ № 7</t>
  </si>
  <si>
    <t xml:space="preserve"> -МОУ ДОД  "Детская школа искусств</t>
  </si>
  <si>
    <t xml:space="preserve"> - музей</t>
  </si>
  <si>
    <t xml:space="preserve"> - альтаир</t>
  </si>
  <si>
    <t xml:space="preserve"> - дельфин</t>
  </si>
  <si>
    <t xml:space="preserve"> - дюсш №2</t>
  </si>
  <si>
    <t>МБЛПУ "Детская городская больница "Жемчужинка"</t>
  </si>
  <si>
    <t>Сумма, всего, тыс.рублей</t>
  </si>
  <si>
    <t>0300</t>
  </si>
  <si>
    <t>0302</t>
  </si>
  <si>
    <t>Отдел внутренних дел по г.Мегиону</t>
  </si>
  <si>
    <t>Обще экономические вопросы</t>
  </si>
  <si>
    <t xml:space="preserve"> Письмо КУ Мегионский центр занятости населения" от 16.11.2011 №927 (средства автономного округа )</t>
  </si>
  <si>
    <t>МБДОУ "Золотая рыбка"</t>
  </si>
  <si>
    <t>МБДОУ "Елочка"</t>
  </si>
  <si>
    <t>МБДОУ "Крепыш"</t>
  </si>
  <si>
    <t>МБДОУ "Ласточка"</t>
  </si>
  <si>
    <t>МБДОУ "Морозко"</t>
  </si>
  <si>
    <t>МБДОУ "Незабудка"</t>
  </si>
  <si>
    <t>МБДОУ Родничок"</t>
  </si>
  <si>
    <t>МБДОУ "Росинка"</t>
  </si>
  <si>
    <t>МДОУ "Сказка"</t>
  </si>
  <si>
    <t>МДОУ "Елочка"</t>
  </si>
  <si>
    <t>МБДОУ "Белоснежка"</t>
  </si>
  <si>
    <t>МБДОУ "Буратино"</t>
  </si>
  <si>
    <t xml:space="preserve">МОУ  СОШ№ 1 </t>
  </si>
  <si>
    <t xml:space="preserve">МОУ  СОШ№ 2 </t>
  </si>
  <si>
    <t xml:space="preserve">МОУ  СОШ № 3 </t>
  </si>
  <si>
    <t xml:space="preserve">МОУ СОШ № 4 </t>
  </si>
  <si>
    <t>МАОУ  № 9</t>
  </si>
  <si>
    <t xml:space="preserve">МОУ  СОШ № 6 </t>
  </si>
  <si>
    <t xml:space="preserve">МОУ  СОШ № 7 </t>
  </si>
  <si>
    <t>МБЛПУ "Городская больница"</t>
  </si>
  <si>
    <t>МБЛПУ "Городская больница №2"</t>
  </si>
  <si>
    <t>МАЛПУ "Стоматология"</t>
  </si>
  <si>
    <t>Старт</t>
  </si>
  <si>
    <t>МБОУ ДОД "ДШИ №2"</t>
  </si>
  <si>
    <t>МАУ "Центр культуры и досуга"</t>
  </si>
  <si>
    <t>МБУ "ЦБС"</t>
  </si>
  <si>
    <t>ДОиМП</t>
  </si>
  <si>
    <t>Мероприятия, направленные  на снижение напряженности на рынке труда (МДОУ "Ласточка")</t>
  </si>
  <si>
    <t>0405</t>
  </si>
  <si>
    <t>Уведомление ДФ ХМАО-Югры от 18.11.2011 №2866</t>
  </si>
  <si>
    <t>Администрация -программа "Развитие агропромышленного комплекса ХМАО-Югры в 2011-2013 годах"</t>
  </si>
  <si>
    <t>Уведомление ДФ ХМАО-Югры от 07.11.2011 №2729 (федеральные средства)</t>
  </si>
  <si>
    <t xml:space="preserve">0707 </t>
  </si>
  <si>
    <t>Молодежная политика</t>
  </si>
  <si>
    <t>Уведомление ДО и МП ХМАО-Югры от  07.10.2011 № 334,336</t>
  </si>
  <si>
    <t>ММУ "Старт"</t>
  </si>
  <si>
    <t xml:space="preserve">ДОиМП </t>
  </si>
  <si>
    <t xml:space="preserve">Графа 8: Перераспределение средств по письмам главных распорядетелей бюджетных средств </t>
  </si>
  <si>
    <t>Раздел, подраздел</t>
  </si>
  <si>
    <t>098 01 02</t>
  </si>
  <si>
    <t>098 02 10</t>
  </si>
  <si>
    <t>098 02 02</t>
  </si>
  <si>
    <t>Графа 9:  Субвенции</t>
  </si>
  <si>
    <t>1004</t>
  </si>
  <si>
    <t xml:space="preserve"> - Департамент образования и молодёжной политики (администрирование)</t>
  </si>
  <si>
    <t xml:space="preserve"> - Департамент образования и молодёжной политики (субвенции на реализацию гарантий детям-инвалидам)</t>
  </si>
  <si>
    <t xml:space="preserve"> - МДОУ "Сказка" (субвенции на реализацию гарантий детям-инвалидам)</t>
  </si>
  <si>
    <t xml:space="preserve"> - МБОУ СОШ № 4 (администрирование)</t>
  </si>
  <si>
    <t>Мероприятия по переселению  граждан из аварийного жилого фонда</t>
  </si>
  <si>
    <t>Расходы на выплаты персоналу государственных органов</t>
  </si>
  <si>
    <t>МКУ "Капитальное строительство" -программа "Развитие транспортной системы Ханты-Мансийского автономного округа - Югры" на 2011-2013 годы и на период до 2015 года, подпрограмма "Автомобильные дороги"</t>
  </si>
  <si>
    <t xml:space="preserve"> -МБОУ ДОД ДЮСШ №1</t>
  </si>
  <si>
    <t xml:space="preserve"> -МБОУ ДОД ДЮСШ №2</t>
  </si>
  <si>
    <t xml:space="preserve"> -МАОУ ДОД ДЮСШ №3</t>
  </si>
  <si>
    <t>МКУ "Капитальное строительство" - непрограммные инвестиции</t>
  </si>
  <si>
    <t>Адресная программа городского округа город Мегион по проведению капитального ремонта многоквартирных домов на 2012-2015 годы"</t>
  </si>
  <si>
    <t>795 01 26</t>
  </si>
  <si>
    <t>Письмо Департамента образования и молодежной политики от 06.03.2012 №474-ЛС</t>
  </si>
  <si>
    <t>Администрация города- программа "Капитальный ремонт и ремонт проездов к дворовым территориям многоквартирных домов  городского округа город Мегионна 2012-2014 годы".</t>
  </si>
  <si>
    <t>Программа "Капитальный ремонт и ремонт проездов к дворовым территориям многоквартирных домов  городского округа город Мегионна 2012-2014 годы".</t>
  </si>
  <si>
    <t>795 01 27</t>
  </si>
  <si>
    <t xml:space="preserve">МКУ "Капитальное строительство" - Программа Ханты-Мансийского автономного округа-Югры "Наш дом" на 2011-2015 годы </t>
  </si>
  <si>
    <t xml:space="preserve"> - МАДОУ "Сказка" </t>
  </si>
  <si>
    <t xml:space="preserve"> - ММАУ "Старт" (Содержание)</t>
  </si>
  <si>
    <t xml:space="preserve"> - МАУ  "Театр музыки"</t>
  </si>
  <si>
    <t>Департамент муниципальной собственности - субсидии на обеспечение мероприятий по переселению граждан из аварийного жилищного фонда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</si>
  <si>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и на период до 2015 года"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сферы образования"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</si>
  <si>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"Культура Югры" на 2011-2013 годы и на период до 2015 года, подпрограмма</t>
    </r>
    <r>
      <rPr>
        <sz val="12"/>
        <color indexed="8"/>
        <rFont val="Times New Roman"/>
        <family val="1"/>
        <charset val="204"/>
      </rPr>
      <t xml:space="preserve">"Библиотечное дело"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</si>
  <si>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"Культура Югры" на 2011-2013 годы и на период до 2015 года, подпрограмма</t>
    </r>
    <r>
      <rPr>
        <sz val="12"/>
        <color indexed="8"/>
        <rFont val="Times New Roman"/>
        <family val="1"/>
        <charset val="204"/>
      </rPr>
      <t xml:space="preserve">"Народные художественные промыслы и ремесла" </t>
    </r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</si>
  <si>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 xml:space="preserve"> "Культура Югры" на 2011-2013 годы и на период до 2015 года, подпрограмма"</t>
    </r>
    <r>
      <rPr>
        <sz val="12"/>
        <color indexed="8"/>
        <rFont val="Times New Roman"/>
        <family val="1"/>
        <charset val="204"/>
      </rPr>
      <t>Музейное дело</t>
    </r>
    <r>
      <rPr>
        <b/>
        <sz val="12"/>
        <color indexed="8"/>
        <rFont val="Times New Roman"/>
        <family val="1"/>
        <charset val="204"/>
      </rPr>
      <t xml:space="preserve">" 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</si>
  <si>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"Содействие занятости населения на 2011-2013 годы"</t>
    </r>
  </si>
  <si>
    <t>Утверждено решением Думы от 23.03.2012 №237</t>
  </si>
  <si>
    <t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</t>
  </si>
  <si>
    <t>МБУ Централизованная библиотечная система - ведомственная целевая программа на 2012-2015 годы  "Культура города Мегиона " (целевые субсидии)</t>
  </si>
  <si>
    <t>МБУ"Дворец искусств"  - ведомственная целевая программа на 2012-2015 годы  "Культура города Мегиона " (целевые субсидии)</t>
  </si>
  <si>
    <r>
      <t xml:space="preserve">Администрация  города - ведомственная целевая программа на 2012-2015 годы  "Культура города Мегиона"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</si>
  <si>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>Контрольно-счетная палата  (содержание аппарата контрольно -счетной палаты)</t>
  </si>
  <si>
    <t>Контрольно- счетная палата (содержание председателя, заместителя Счетной палаты)</t>
  </si>
  <si>
    <t>МКУ "Капитальное строительство" - благоустройство и озеленение городской площади</t>
  </si>
  <si>
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</si>
  <si>
    <t>522 70 00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</si>
  <si>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"Модернизация и реформирование жилищно-коммунального комплекса Ханты-Мансийского автономного округа - Югры" на 2011-2013 годы и на период до 2015 года", программа "Модернизация и реформирование жилищно-коммунального комплекса городского округа город Мегион на 2012-2014 годы и на период до 2015 года"</t>
    </r>
  </si>
  <si>
    <t>А</t>
  </si>
  <si>
    <t>Графа 7: Перераспределение бюджетных ассигнований по письмам главных распорядителей бюджетных средств, перераспределение с резервного фонда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</si>
  <si>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"Основные направления развития в области управления и распоряжения муниципальной собственностью городского округа город Мегион на 2012 год"</t>
    </r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</si>
  <si>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>"Подготовка объектов жилищно-коммунального комплекса к эксплуатации в  осенне-зимний  период  2012-2013 годов"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</si>
  <si>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"Содержания объектов внешнего благоустройства городского округа город Мегион на 2012 год и плановый период 2013 и 2014 годов"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</si>
  <si>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"Культура Югры" на 2011-2013 годы и на период до 2015 года подпрограмма </t>
    </r>
    <r>
      <rPr>
        <sz val="12"/>
        <color indexed="8"/>
        <rFont val="Times New Roman"/>
        <family val="1"/>
        <charset val="204"/>
      </rPr>
      <t>"Поддержка общественно-значимых, инновационных проектов и информационно-издательская деятельность"</t>
    </r>
  </si>
  <si>
    <t>МКУ "Капитальное строительство" - программа "Развитие транспортной системы городского округа город Мегион на 2012-2014 годы"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</si>
  <si>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 на 2012 год и плановый период 2013 и  2014 годов".</t>
  </si>
  <si>
    <t>Департамент муниципальной собственности -программа "Основные направления развития в области управления и распоряжения муниципальной собственностью городского округа город Мегион на 2012 год"</t>
  </si>
  <si>
    <t>Администрация города -  программа "Мероприятия  в  области  градостроительной деятельности  городского округа город Мегион на 2012-2013 годы и период до 2015 года"</t>
  </si>
  <si>
    <t>Администрация города -программы "Поддержка и развитие малого и среднего предпринимательства на территории городского округа город Мегион на 2011-2015 годы" и "Поддержка и развитие малого и среднего предпринимательства на территории ХМАО-Югры на 2011-2013 годы"</t>
  </si>
  <si>
    <t>Программа "Энергосбережение и повышение энергетической эффективности ХМАО-Югры на 2011-2015 годы и на перспективу до 2020 года"</t>
  </si>
  <si>
    <t>Администрация города -программа "Подготовка объектов жилищно-коммунального комплекса к эксплуатации в  осенне-зимний период 2012-2013 годов"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</si>
  <si>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 на 2012 год и плановый период 2013 и 2014 годов"</t>
  </si>
  <si>
    <t>Администрация города- программа "Содержания объектов внешнего благоустройства городского округа город Мегион на 2012 год и плановый период 2013 и 2014 годов"</t>
  </si>
  <si>
    <r>
      <t xml:space="preserve">Программа </t>
    </r>
    <r>
      <rPr>
        <sz val="14"/>
        <color indexed="8"/>
        <rFont val="Times New Roman"/>
        <family val="1"/>
        <charset val="204"/>
      </rPr>
      <t>"Развитие физической культуры и спорта в Ханты-Мансийском автономном округе - Югре" на 2011-2013 годы , программа "Развитие  физической культуры и спорта в городском округе город Мегион" на 2011-2013 годы</t>
    </r>
  </si>
  <si>
    <t xml:space="preserve">МКУ "Капитальное строительство" -программа "Развитие физической культуры и спорта в Ханты-Мансийском автономном округе - Югре" на 2011-2013 годы, программа "Развитие физической культуры и спорта в городском округе город Мегион " на 2011-2013 годы (Спортивный-комплекс с ледовой ареной) 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</si>
  <si>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годы, программа "развитие физической культуры и спорта в городском округе город Мегион на 2011-2013 годы (строительство)</t>
  </si>
  <si>
    <t>4310100</t>
  </si>
  <si>
    <t>В</t>
  </si>
  <si>
    <t>092  34 00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</si>
  <si>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"Создание и восполнение материальных запасов для борьбы с природными пожарами на территории городского округа город Мегион на 2012 год"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</si>
  <si>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"Содержания и текущий ремонт автомобильных дорог,  проездов и элементов обустройства улично-дорожной сети городского округа город Мегион на 2012 год и плановый период 2013 и 2014 годов"</t>
    </r>
  </si>
  <si>
    <t>Участие во Всероссийском конкурсе " Учитель года"Олимпиада школ"</t>
  </si>
  <si>
    <t>Администрация города - Программа "Энергосбережение и повышение энергетической эффективности в ХМАО- Югре на 2011-2015 годы и на перспективу до 2020 года", программа "Энергосбережение и повышение энергетической эффективности и энергобезопасности муниципального образования городской округ город Мегион на период 2011-2015 годы и на перспективу до 2020 года"</t>
  </si>
  <si>
    <t>Администрация города -программа "Капитальный ремонт, реконструкция и ремонт  муниципального жилого фонда городского округа город Мегион на 2012 год и плановый период 2013-2014 гдов"</t>
  </si>
  <si>
    <t>Администрация города (единовременная выплата к 67 годовищине ВОВ)</t>
  </si>
  <si>
    <t>МКУ "Единая дежурно-диспетчерская служба"</t>
  </si>
  <si>
    <t>0309</t>
  </si>
  <si>
    <t xml:space="preserve"> - Муниципальное аатономное учреждение "Региональный историко-культурный и экологический центр"</t>
  </si>
  <si>
    <t xml:space="preserve"> - МБОУ "Детская художественная школа"</t>
  </si>
  <si>
    <t>Программа "Капитальный ремонт, реконструкция и ремонт  муниципального жилого фонда городского округа город Мегион на 2012 год и плановый период 2013 и 2014 годов"</t>
  </si>
  <si>
    <t>Стационарно медицинская помрщь</t>
  </si>
  <si>
    <t>Муниципальное бюджетное учреждение "Центр спортивной подготовки "Спорт-Альтаир" на организацию поездки в г. Турин для участия в турнире по художественной гимнастике, приобретение фотоаппарата</t>
  </si>
  <si>
    <t xml:space="preserve">Муниципальное бюджетное лечебно-профилактическое учреждение "Детская городская больница "Жемчужинка",  оказание финансовой помощи на приобретение медицинского оборудования 
</t>
  </si>
  <si>
    <t xml:space="preserve">Муниципальное бюджетное лечебно-профилактическое учреждение «Детская городская больница «Жемчужинка» оказание финансовой помощи на приобретение коврового покрытия 
</t>
  </si>
  <si>
    <t xml:space="preserve">Муниципальное бюджетное профилактическое учреждение "Городская Больница"  оказание финансовой помощи на приобретение автомобилей 
</t>
  </si>
  <si>
    <t xml:space="preserve">Муниципальное бюджетное лечебно-профилактическое учреждение "Городская больница", оказание финансовой помощи на приобретение оргтехники, компьютерного и медицинского оборудования </t>
  </si>
  <si>
    <t xml:space="preserve">Муниципальное бюджетное лечебно-профилактическое учреждение "Городская больница", оказание финансовой помощи на приобретение автомобиля, мебели, постельных принадлежностей </t>
  </si>
  <si>
    <t xml:space="preserve">Муниципальное бюджетное лечебно-профилактическое учреждение «Городская больница»,  оказание финансовой помощи на приобретение лекарственных препаратов для Осинцевой Риммы Дмитриевны 
</t>
  </si>
  <si>
    <t xml:space="preserve">Муниципальное автономное учреждение "Региональный историко-культурный и экологический центр", оказание финансовой помощи на приобретение автомобиля 
</t>
  </si>
  <si>
    <t xml:space="preserve">Муниципальное учреждение  «Централизованная библиотечная система», оказание финансовой помощи на ремонт помещения филиала библиотеки 
</t>
  </si>
  <si>
    <t>Муниципальное бюджетное учреждение  «Центр гражданского и военно-патриотического воспитания молодёжи «ФОРПОСТ» имени Героя России гвардии майора Доставалова А.В.",  оказание финансовой помощи на приобретение запасных частей и комплектующих для мотоциклов</t>
  </si>
  <si>
    <t xml:space="preserve">Муниципальное бюджетное общеобразовательное учреждение "Средняя общеобразовательная школа № 3 с углубленным изучением отдельных предметов",  оказание финансовой помощи на приобретение интерактивного оборудования, стендов, стеллажей </t>
  </si>
  <si>
    <t xml:space="preserve">Муниципальное автономное образовательное учреждение "Средняя общеобразовательная школа № 9",оказание финансовой помощи на приобретение оборудования и материалов для слесарных и столярных учебных мастерских </t>
  </si>
  <si>
    <t xml:space="preserve">Муниципальное бюджетное общеобразовательное учреждение «Средняя общеобразовательная школа №7», оказание  финансовой помощи на организацию экспедиции в г. Волгоград для участия в поисковой деятельности </t>
  </si>
  <si>
    <t xml:space="preserve">Муниципальное бюджетное образовательное учреждение «Средняя общеобразовательная школа № 2», оказание финансовой помощи на приобретение оборудования и проведение локальной сети 
</t>
  </si>
  <si>
    <t xml:space="preserve">Муниципальное бюджетное общеобразовательное учреждение «Средняя общеобразовательная школа № 1», оказание финансовой помощи на приобретение демонстрационного оборудования 
</t>
  </si>
  <si>
    <t xml:space="preserve">Муниципальное бюджетное общеобразовательное учреждение «Средняя общеобразовательная школа № 7", оказание финансовой помощи на организацию экспедиции поискового отряда «Истоки» 
</t>
  </si>
  <si>
    <t xml:space="preserve">Муниципальное бюджетное дошкольное образовательное учреждение "Детский сад комбинированного вида № 8 "Белоснежка", оказание финансовой помощи на приобретение мебели 
</t>
  </si>
  <si>
    <t>Уведомление департамента финансов ХМАРО-Югры  №0805 от 23.04.2012г " Об изменении сводной росписи расходов на 2012 финансовый год"</t>
  </si>
  <si>
    <t>Утверждено Решением Думы города от 20.04.2012 №251</t>
  </si>
  <si>
    <t>Изменения</t>
  </si>
  <si>
    <t>Закупка товаров, работ и услуг в сфере информационно-коммуникационных технологий</t>
  </si>
  <si>
    <t>Осуществление полномочий по гос.регистрации актов гражданского состояния</t>
  </si>
  <si>
    <t>Государственная регистрация актов гражданского состояния ФБ</t>
  </si>
  <si>
    <t>Государственная регистрация актов гражданского состояния средства ХМАО</t>
  </si>
  <si>
    <t>Обеспечение дополнит.гарантий прав на жилое помещение детей- сирот, детей, оставшихся без попечения родителей (ремонт помещений)</t>
  </si>
  <si>
    <t>081</t>
  </si>
  <si>
    <t>082</t>
  </si>
  <si>
    <t>Субсидии некоммерческим  организациям (за исключением государственных учреждений)</t>
  </si>
  <si>
    <t>083</t>
  </si>
  <si>
    <t xml:space="preserve">Программа"Новая школа Югры" на 2010-2013 годы подпрограмма "Обеспечение комплексной безопасности и комфортных условий образовательного процесса" </t>
  </si>
  <si>
    <t xml:space="preserve"> - МКУ "Капитальное строительство" </t>
  </si>
  <si>
    <t>МБОУ СОШ №1 - программа"Новая школа Югры" на 2010-2013 годы подпрограмма "Инновационное развитие образования" (ММЦ)</t>
  </si>
  <si>
    <t>5225601</t>
  </si>
  <si>
    <t>5220101</t>
  </si>
  <si>
    <t>ММАУ "Старт" - Программа "Молодежь Югры" на 2011-2013 годы, подпрограмма "Развитие потенциала молодежи"</t>
  </si>
  <si>
    <t>МБЛПУ "Городская больница" - благотворительное пожертвование на приобретение лапароскопической стойки</t>
  </si>
  <si>
    <t>МКУ "Капитальное строительство" - подпрограмма "Обеспечение комплексной безопасности и комфортных условий в учреждениях культуры" программы "Культура Югры"  (строительство, реконструкция), целевая программа "Строительство, реконструкция и капитальный ремонт объектов сферы культуры на период 2012-2014 годов"</t>
  </si>
  <si>
    <t>Перераспределение на основании распоряжений администрации города Мегиона " О перераспределении бюджетных средств", согласно приложения</t>
  </si>
  <si>
    <t>Программа "Развитие и укрепление материально-технической базы ЕДДС городского округа город Мегион на 2012 год"</t>
  </si>
  <si>
    <t xml:space="preserve">Постановление администрации города от 25.04.2012  №943 " Об утверждении целевой программы "Развитие и укрепление материально-технической базы ЕДДС городского округа город Мегион на 2012 год" </t>
  </si>
  <si>
    <t xml:space="preserve">Ведомственная целевая программа на 2012-2015 годы  "Культура города Мегиона " </t>
  </si>
  <si>
    <t xml:space="preserve">  - МБУ  "Дворец искусств"</t>
  </si>
  <si>
    <t xml:space="preserve"> - МАУ Центр культуры и досуга </t>
  </si>
  <si>
    <t>Постановление администрации города от 27.04.2012 №954 " О внеснии изменений в постановление администрации города от 27.12.2012 №2975 "Об утверждении ведомственной целевой программы "Культура города Мегиона" на 2012-2014 годы"</t>
  </si>
  <si>
    <t>Департамент муниципальной собственности (прочие расходы)</t>
  </si>
  <si>
    <t xml:space="preserve">Постановление администрации города от 19.04.2012  №897 " О муниципальной целевой программе "Обеспечение комплексной безопасности и комфортных условий образовательного процесса в муниципальных образовательных  учреждениях муниципального образования городской округ город Мегион на 2012 год" </t>
  </si>
  <si>
    <t>Уведомление Департамента финансов ХМАО-Югры  №0719 от 16.04.2012г " Об изменении сводной росписи расходов на 2012 финансовый год"</t>
  </si>
  <si>
    <t>Уведомление Департамента финансов ХМАО-Югры  №0864 от 02.05.2012г " Об изменении сводной росписи расходов на 2012 финансовый год"</t>
  </si>
  <si>
    <t>Уведомление Департамента финансов ХМАО-Югры  №0867 от 02.05.2012г " Об изменении сводной росписи расходов на 2012 финансовый год"</t>
  </si>
  <si>
    <t>ЗДРАВООХРАНЕНИЕ</t>
  </si>
  <si>
    <t xml:space="preserve"> - МБЛПУ "Городская больница"</t>
  </si>
  <si>
    <t>Ведомственная целевая программа "Анти-спид на 2011-2012 годы", в том числе</t>
  </si>
  <si>
    <t>Ведомственная целевая программа "Неотложные меры борьбы с туберкулезом на 2011-2012 годы", в том числе</t>
  </si>
  <si>
    <t>Письмо отдела организации здравоохранения и контроля качества медицинской помощи администрации города от 12.05.2012 №22-494</t>
  </si>
  <si>
    <r>
      <t>МБЛПУ "Городская больница" - ведомственная целевая программа "Анти-спид на 2011-2012 годы"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</t>
    </r>
  </si>
  <si>
    <r>
      <t>МБЛПУ "Городская больница" - ведомственная целевая программа "Неотложные меры борьбы с туберкулезом на 2011-2012 годы"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</t>
    </r>
  </si>
  <si>
    <t>0410</t>
  </si>
  <si>
    <t>Распоряжение администрации города от 10.05.2012 №134 "О перераспределении бюджетных ассигнований"</t>
  </si>
  <si>
    <t xml:space="preserve">Муниципальное автономное общеобразовательное учреждение № 5 «ГИМНАЗИЯ»,  оказание финансовой помощи на приобретение детских игрушек для дошкольных групп 
</t>
  </si>
  <si>
    <t xml:space="preserve">Муниципальное автономное образовательное  учреждение дополнительного образования детей "Детско -  юношеская спортивная школа №3": оказание финансовой помощи на проведение учебно-тренировачных сборов хоккейных команд в г. Минске </t>
  </si>
  <si>
    <t>4709900</t>
  </si>
  <si>
    <t>795 01 29</t>
  </si>
  <si>
    <t>Программа "Молодежь Югры" на 2011-2013 годы, подпрограмма "Развитие потенциала молодежи"</t>
  </si>
  <si>
    <t>522 01 01</t>
  </si>
  <si>
    <r>
      <t xml:space="preserve">Администрация города - программа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</si>
  <si>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</si>
  <si>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>0409</t>
  </si>
  <si>
    <t>МКУ "Капитальное строительство" - программа "Развитие транспортной системы Ханты-Мансийского автономного округа - Югры" на 2011-2013 годы, и на период до 2015 года, подпрограмма  "Автомобильные дороги"</t>
  </si>
  <si>
    <t>522 59 08</t>
  </si>
  <si>
    <t>МКУ "Капитальное строительство" - программа "Новая школа Югры" на 2011-2013 годы и на период до 2015 года- подпрограмма "Развитие материально-технической базы сферы образования"</t>
  </si>
  <si>
    <t>МКУ "Капитальное строительство" - программа "Развитие физической культуры и спорта в Ханты-Мансийском автономном округе - Югре" на 2011-2013 годы и на период до 2015 года", программа "Развитие физической культуры и спорта  в городском округе город Мегион" на 2011-2013 годы и на период до 2015 года"</t>
  </si>
  <si>
    <t>Письмо МКУ "Капитальное строительство" от 25.04.2012 №987</t>
  </si>
  <si>
    <t>МКУ "Капитальное строительство" (непрограммные инвестиции - межевание и постановка на кадастровый учет  СК "Юность")</t>
  </si>
  <si>
    <r>
      <rPr>
        <sz val="14"/>
        <color indexed="8"/>
        <rFont val="Times New Roman"/>
        <family val="1"/>
        <charset val="204"/>
      </rPr>
      <t>МКУ "Капитальное строительство" - программа</t>
    </r>
    <r>
      <rPr>
        <b/>
        <sz val="14"/>
        <color indexed="8"/>
        <rFont val="Times New Roman"/>
        <family val="1"/>
        <charset val="204"/>
      </rPr>
      <t xml:space="preserve"> "Новая школа Югры" на 2011-2013 годы и на период до 2015 года- подпрограмма </t>
    </r>
    <r>
      <rPr>
        <sz val="14"/>
        <color indexed="8"/>
        <rFont val="Times New Roman"/>
        <family val="1"/>
        <charset val="204"/>
      </rPr>
      <t>"Развитие материально-технической базы сферы образования"</t>
    </r>
  </si>
  <si>
    <t xml:space="preserve"> - МКУ "Капитальное строительство" (непрограммные инвестиции) </t>
  </si>
  <si>
    <t xml:space="preserve"> - МКУ "Капитальное строительство" (непрограммные инвестиции - межевание и постановка на кадастровый учет СК Юность) </t>
  </si>
  <si>
    <t xml:space="preserve"> - МКУ "Капитальное строительство" - Программа "Развитие и укрепление материально-технической базы ЕДДС городского округа город Мегион на 2012 год"</t>
  </si>
  <si>
    <t xml:space="preserve"> - Администрация города -Программа "Развитие и укрепление материально-технической базы ЕДДС городского округа город Мегион на 2012 год"</t>
  </si>
  <si>
    <t xml:space="preserve"> - Администрация города (прочие расходы)</t>
  </si>
  <si>
    <t xml:space="preserve"> - Администрация города (резервный фонд администрации города)</t>
  </si>
  <si>
    <t xml:space="preserve"> - Департамент муниципальной собственности (прочие расходы)</t>
  </si>
  <si>
    <t xml:space="preserve"> - Департамент муниципальной собственности</t>
  </si>
  <si>
    <t>Постановление администрации города от 19.04.2012  №897 " О муниципальной целевой программе "Обеспечение комплексной безопасности и комфортных условий образовательного процесса в муниципальных образовательных  учреждениях муниципального образования городской округ город Мегион на 2012 год"                                                                                   (см. графу 7 "Перераспределение бюджетных ассигнований по письмам главных распорядителей бюджетных средств, перераспределение с резервного фонда")</t>
  </si>
  <si>
    <t>Наименование учреждения</t>
  </si>
  <si>
    <t>примечание</t>
  </si>
  <si>
    <t xml:space="preserve"> - Департамент образования и молодежной политики</t>
  </si>
  <si>
    <t>Администрация города (субсидии на выполнение муниципального задания МБУ "Служба спасения" )</t>
  </si>
  <si>
    <t xml:space="preserve"> - МБУ  "Дворец искусств"</t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</si>
  <si>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 xml:space="preserve">целевые субсидии </t>
    </r>
    <r>
      <rPr>
        <sz val="14"/>
        <color indexed="8"/>
        <rFont val="Times New Roman"/>
        <family val="1"/>
        <charset val="204"/>
      </rPr>
      <t xml:space="preserve"> МБУ "Мегионские новости"</t>
    </r>
  </si>
  <si>
    <t>Администрация города - субсидии на финансовое обеспечение муниципального задания МБУ "Мегионские новости"</t>
  </si>
  <si>
    <t>МКУ "Капитальное с троительство" (непрограммные инвестиции - для обустройства пандуса)</t>
  </si>
  <si>
    <t>МКУ "Капитальное строительство"  - ремонт жилых помещений отдельных категорий граждан</t>
  </si>
  <si>
    <t xml:space="preserve">Иные межбюджетные трансферты </t>
  </si>
  <si>
    <t>МКУ "Капитальное строительство" -программа "Строительство и ремонт капитальных объектов муниципальных лечебных учреждений здравоохранения городского округа город Мегион на 2012-2014 годы"</t>
  </si>
  <si>
    <t>ДМС - подпрограмма "Обеспечение жильем молодых семей" федеральной целевой программы "Жилище"</t>
  </si>
  <si>
    <t>0502</t>
  </si>
  <si>
    <t>Письмо МКУ "Капитальное строительство" от 16.05.2012 №1178</t>
  </si>
  <si>
    <t>МКУ "Капитальное строительство" - программа "Модернизация и реформирование жилищно-коммунального комплекса Ханты-Мансийского автономного округа - Югры" на 2011-2013 годы и на период до 2015 года", программа "Модернизация и реформирование жилищно-коммунального комплекса городского округа город Мегион на 2012-2014 годы и на период до 2015 года"</t>
  </si>
  <si>
    <t>МКУ "Капитальное строительство" - Программа "Формирование доступной среды для инвалидов и других маломобильных групп населения на территории городского округа на 2012-2015 годы"</t>
  </si>
  <si>
    <t>МКУ "Капитальное строительство" - Программа "Строительство, реконструкция и капитальный ремонт объектов сферы культуры на период 2012-2014 годов", программа "Культура Югры на 2011-2013 годы и на период до 2015 года" подпрограмма "Обеспечение комплексной безопасности и комфортных условий в учреждениях культуры"</t>
  </si>
  <si>
    <t>Письмо МКУ "Капитальное строительство" от 15.05.2012 №1159</t>
  </si>
  <si>
    <t>Перераспределение по целевой программе  "Организация отдыха, оздоровления, занятости детей, подростков и молодежи городского округа город Мегион на 2012-2013 годы"</t>
  </si>
  <si>
    <r>
      <t xml:space="preserve">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/>
    </r>
  </si>
  <si>
    <t>Графа 12: Иные межбюджетные трансферты (наказы избирателей Депутатам Думы ХМАО-Югры)</t>
  </si>
  <si>
    <t>Графа 11:  Субсидии</t>
  </si>
  <si>
    <t xml:space="preserve"> - МАУ "Комбинат общественного питания" </t>
  </si>
  <si>
    <t xml:space="preserve"> - Управление физической культуры и спорта </t>
  </si>
  <si>
    <t xml:space="preserve"> - Департамент образования и молодёжной политики</t>
  </si>
  <si>
    <t>рублей</t>
  </si>
  <si>
    <t>Источник финансирования</t>
  </si>
  <si>
    <t>Средства местного бюджета, в т.ч.</t>
  </si>
  <si>
    <t>Средства автономного округа, в т.ч.</t>
  </si>
  <si>
    <t>спонсорские средства с учетом остатков 2011г. (ОАО "СН-МНГ")</t>
  </si>
  <si>
    <t>Субсидии на питание детей</t>
  </si>
  <si>
    <t>Субвенции на приобретение путевок в выездные лагеря</t>
  </si>
  <si>
    <t xml:space="preserve">Графа 9: 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 </t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</si>
  <si>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2"/>
        <color indexed="8"/>
        <rFont val="Times New Roman"/>
        <family val="1"/>
        <charset val="204"/>
      </rPr>
      <t>(целевая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субсидия)</t>
    </r>
    <r>
      <rPr>
        <sz val="12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</si>
  <si>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t>МБУ"Центр гражданского и военно-патриотического воспитания молодежи"Форпост" им. Достовалова (целевые субсидии)</t>
  </si>
  <si>
    <t>Письмо Департамента образования и молодежной политики от 16.05.2012 №1117-ЛС</t>
  </si>
  <si>
    <t xml:space="preserve">Графа 13: 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 </t>
  </si>
  <si>
    <t>Письмо Департамента образования и молодежной политики от 16.05.2012 №1117-ЛС (см. графу 9  "Перераспределение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годы")</t>
  </si>
  <si>
    <t>Субсидии на завершение строительства объекта</t>
  </si>
  <si>
    <t xml:space="preserve">Распределение дотации </t>
  </si>
  <si>
    <t xml:space="preserve"> - МАУ "Театр музыки"</t>
  </si>
  <si>
    <t>Письмо отдела культуры от 16.05.2012 №418</t>
  </si>
  <si>
    <t xml:space="preserve"> - МБУ ЦБС</t>
  </si>
  <si>
    <t>795 01 30</t>
  </si>
  <si>
    <t>795 01 31</t>
  </si>
  <si>
    <r>
      <t>Программа</t>
    </r>
    <r>
      <rPr>
        <b/>
        <sz val="12"/>
        <rFont val="Times New Roman"/>
        <family val="1"/>
        <charset val="204"/>
      </rPr>
      <t xml:space="preserve"> "Развитие материально-технической базы  дошкольных образовательных учреждений в Ханты-Мансийском автономном округе - Югре" на 2007-2010 годы</t>
    </r>
  </si>
  <si>
    <t>795 01 32</t>
  </si>
  <si>
    <t>Благотворительное пожертвование ОАО "СН-МНГ"</t>
  </si>
  <si>
    <t>от _________2012    №____</t>
  </si>
  <si>
    <t>Защита населения и территории от чрезвычайных ситуаций</t>
  </si>
  <si>
    <t>Поступление средств  от ОАО " СН-МНГ" благотворительное пожертвование согласно соглашения на благотворительную деятельность от 26.01.2012 №б/н</t>
  </si>
  <si>
    <t>Поступление средств  от ОАО "СН-МНГ" благотворительное пожертвование на организацию отдыха детей г.Мегиона и п.Высокий согласно соглашению № б/н от 19.12.2011г.</t>
  </si>
  <si>
    <t>Уведомление Департамента финансов ХМАО-Югры  №0915 от 16.05.2012г " Об изменении сводной росписи расходов на 2012 финансовый год"</t>
  </si>
  <si>
    <t xml:space="preserve">Департамент муниципальной собственности  - программа "Снижение рисков и смягчение последствий чрезвычайных ситуаций природного и техногенного характера в ХМАО-Югре на 2012-2014 годы и плановый период до 2016 года" </t>
  </si>
  <si>
    <t>ДМС  -  программа "Снижение рисков и смягчение  последствий чрезвычайных ситуаций природного и техногенного характера в ХМАО-Югре на 2012-2014 годы и на период до 2016 года", программа "Снижение рисков и смягчение  последствий чрезвычайных ситуаций природного и техногенного характера в городском округе город Мегион"</t>
  </si>
  <si>
    <t>522 76 00</t>
  </si>
  <si>
    <t>Мероприятия в области образования</t>
  </si>
  <si>
    <t>МАУ "Комбинат общественного питания учреждений социальной сферы" - реализация постановления правительства ХМАО-Югры от 10.02.2012 №52-п "О комплексе мер по модернизации общего образования ХМАО-Югры в 2012 году"</t>
  </si>
  <si>
    <t>резервный фонд администрации Тюменской области</t>
  </si>
  <si>
    <t>Графа 9:  Благотворительное пожертвование ОАО "СН-МНГ"</t>
  </si>
  <si>
    <t>Графа 11:  Субвенции</t>
  </si>
  <si>
    <r>
      <t>Департамент образования и молодежной политики - целевые субсидии на модернизацию региональных систем общего образования</t>
    </r>
    <r>
      <rPr>
        <sz val="14"/>
        <color indexed="8"/>
        <rFont val="Times New Roman"/>
        <family val="1"/>
        <charset val="204"/>
      </rPr>
      <t>, в том числе:</t>
    </r>
  </si>
  <si>
    <t>МКУ "Капитальное строительство" (непрограммные инвестиции - ПИР  по реконструкции крыши корпуса №2 МБОУ СОШ №4)</t>
  </si>
  <si>
    <t>Администрация города -"Адресная программа городского округа город Мегион по проведению капитального ремонта многоквартирных домов на 2012-2015 годы", программа "Наш дом  2011-2015 годы"</t>
  </si>
  <si>
    <t xml:space="preserve">Администрация города - Программа Ханты-Мансийского автономного округа-Югры "Наш дом" на 2011-2015 годы </t>
  </si>
  <si>
    <t>Программа Ханты-Мансийского автономного округа-Югры "Наш дом"на 2011-2013 годы,  программа городского округа город Мегион по проведению капитального ремонта многоквартирных домов "Наш дом" на 2011-2013 годы</t>
  </si>
  <si>
    <t>795 01 28</t>
  </si>
  <si>
    <t xml:space="preserve"> -МБОУ  СОШ № 7</t>
  </si>
  <si>
    <t xml:space="preserve"> -МАОУ  № 5 "Гимназия" </t>
  </si>
  <si>
    <t>МКУ КС - Программа"Новая школа Югры" на 2010-2013 годы подпрограмма "Развитие материально-технической базы сферы образования" (школа на 300 мест), программа "Развитие материально-технической базы сферы образования городского округа город мегион на 2012-2014 годы"</t>
  </si>
  <si>
    <t>МКУ  КС - Программа"Новая школа Югры" на 2010-2013 годы подпрограмма "Развитие материально-технической базы сферы образования" (д/с Теремок), программа "Развитие материально-технической базы сферы образования городского округа город Мегион на 2012-2013 годы"</t>
  </si>
  <si>
    <t>МКУ "Капитальное строительство" -подпрограмма "Развитие материально-технической базы сферы образования" программы "Новая школа Югры" , программа "Развитие материально-технической базы сферы образования городского округа город Мегион на 2012-2013 годы"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</si>
  <si>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"Новая школа Югры" на 2011-2013 годы и на период до 2015 года-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сферы образования", программа "Развитие материально-технической базы сферы образования городского округа город Мегион на 2012-2013 годы"</t>
    </r>
  </si>
  <si>
    <t>Утверждено решением Думы от 30.05.2012 №264</t>
  </si>
  <si>
    <t>Другие вопросы в области жилищно-коммунального хозяйства</t>
  </si>
  <si>
    <t>Субвенции на реализацию программы "Улучшение жилищных условий населения ХМАО-Югры"</t>
  </si>
  <si>
    <t>Приложение 6</t>
  </si>
  <si>
    <r>
      <rPr>
        <sz val="12"/>
        <color indexed="8"/>
        <rFont val="Times New Roman"/>
        <family val="1"/>
        <charset val="204"/>
      </rPr>
      <t xml:space="preserve"> Программа</t>
    </r>
    <r>
      <rPr>
        <b/>
        <sz val="12"/>
        <color indexed="8"/>
        <rFont val="Times New Roman"/>
        <family val="1"/>
        <charset val="204"/>
      </rPr>
      <t xml:space="preserve"> "Организация  отдыха, оздоровления, занятости детей, подростков и молодежи городского округа город Мегион на 2012-2013 годы"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</si>
  <si>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"Дети Югры" на 2011-2015 годы, подпрограмма "</t>
    </r>
    <r>
      <rPr>
        <sz val="12"/>
        <color indexed="8"/>
        <rFont val="Times New Roman"/>
        <family val="1"/>
        <charset val="204"/>
      </rPr>
      <t>Организация отдыха и оздоровления детей, проживающих в муниципальных образованиях автономного округа</t>
    </r>
    <r>
      <rPr>
        <b/>
        <sz val="12"/>
        <color indexed="8"/>
        <rFont val="Times New Roman"/>
        <family val="1"/>
        <charset val="204"/>
      </rPr>
      <t>"</t>
    </r>
  </si>
  <si>
    <t>796 01 28</t>
  </si>
  <si>
    <t>Адресная программа городского округа город Мегион по переселению граждан из аварийного жилищного фонда на 2012 год</t>
  </si>
  <si>
    <t>Программа "Строительство, реконструкция и капитальный ремонт объектов сферы культуры на период 2012-2014 годов", (программа "Культура Югры на 2011-2013 годы и на период до 2015 года" подпрограмма "Обеспечение комплексной безопасности и комфортных условий в учреждениях культуры")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</si>
  <si>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и укрепление материально-технической базы единой дежурно-диспетчерской службы  городского округа город Мегион"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</si>
  <si>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и на период до 2015 года" подпрограмма </t>
    </r>
    <r>
      <rPr>
        <sz val="12"/>
        <color indexed="8"/>
        <rFont val="Times New Roman"/>
        <family val="1"/>
        <charset val="204"/>
      </rPr>
      <t>"Обеспечение комплексной безопасности и комфортных условий образовательного процесса в муниципальных образовательных учреждениях муниципального образования городской округ город Мегион на 2012 год"</t>
    </r>
  </si>
  <si>
    <r>
      <t xml:space="preserve"> </t>
    </r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на период до 2015 года"подпрограмма </t>
    </r>
    <r>
      <rPr>
        <sz val="12"/>
        <color indexed="8"/>
        <rFont val="Times New Roman"/>
        <family val="1"/>
        <charset val="204"/>
      </rPr>
      <t>"Инновационное развитие образования в муниципальных общеобразовательных учреждениях городского округа город Мегион на 2012 год</t>
    </r>
    <r>
      <rPr>
        <b/>
        <sz val="12"/>
        <color indexed="8"/>
        <rFont val="Times New Roman"/>
        <family val="1"/>
        <charset val="204"/>
      </rPr>
      <t xml:space="preserve">" </t>
    </r>
  </si>
  <si>
    <t>Подпрограмма"Содействие застройщиков по реализации проектов развития застроенных территорий " программы "Содействие развитию жилищного строительства ХМАО-Югры на 2011-2013 годы и на период до 2015 года" ,Программа "Содействие  развитию жилищного строительства на территории  городского округа город Мегион на 2012-2013 и на период до 2015 года"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</si>
  <si>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физической культуры и спорта в Ханты-Мансийском автономном округе - Югре" на 2011-2013 годы и на период до 2015 года", программа "Развитие физической культуры и спорта  в городском округе город Мегион на 2011-2013 годы "</t>
    </r>
  </si>
  <si>
    <r>
      <t xml:space="preserve">Программа </t>
    </r>
    <r>
      <rPr>
        <b/>
        <sz val="12"/>
        <color theme="1"/>
        <rFont val="Times New Roman"/>
        <family val="1"/>
        <charset val="204"/>
      </rPr>
      <t>"Снижение рисков и смягчение последствий чрезвычайных ситуаций природного и техногенного характера в ХМАО-Югре на 2012-2014 годы и на период до 2016 года" , программа  "Снижение рисков и смягчение последствий чрезвычайных ситуаций природного и техногенного характера в городском округе город Мегион"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</si>
  <si>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"Профилактика правонарушений в ХМАО-Югре на 2011-2013годы", программа "Комплексные меропритяия по профилактике правонарушений на территории   городского округа город Мегион на 2011-2013 годы"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</si>
  <si>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транспортной системы Ханты-Мансийского автономного округа - Югры" на 2011-2013 годы, и на период до 2015 года, подпрограмма  "Автомобильные дороги", программа "Развитие транспортной системы городского округа город Мегион на 2012-2014 годы"</t>
    </r>
  </si>
  <si>
    <t xml:space="preserve">Программа "Развитие малого и среднего предпринимательства в Ханты-Мансийском автономном округе - Югре на 2011-2013 годы и на период до 2015 года", программа "Поддержка и развитие малого и среднего предпринимательства на территории городского округа город Мегион на 2011-2015 годы" </t>
  </si>
  <si>
    <t>Программа "Энергосбережение и повышение энергетической эффективности в ХМАО-Югре на 2010-2015 годы и на перспективу до 2020 года, программа "Энергосбережение и повышение энергетической эффективности и энергобезопасности муниципального образования городской округ город Мегион на период 2011-2015 годы и на перспективу до 2020 года"</t>
  </si>
  <si>
    <t>Программа "Жилище" на 2011-2013годы и на период до 2015 года ( подпрограмма "Обеспечение жильем молодых семей")</t>
  </si>
  <si>
    <t>522 27 02</t>
  </si>
  <si>
    <t>100 88 20</t>
  </si>
  <si>
    <t>Обеспечение жильем молодых семей</t>
  </si>
  <si>
    <t>Обеспечение жильем молодых семей (Ф.Б.)</t>
  </si>
  <si>
    <t>от __________2012 №_____</t>
  </si>
  <si>
    <t>Распределение бюджетных ассигнований на реализацию ведомственных целевых программ  городского округа город Мегион на 2012 год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</si>
  <si>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"Подготовка образовательных  учреждений городского округа город Мегион к  осенне-зимнему периоду 2012-2013 годов"</t>
    </r>
  </si>
  <si>
    <t>Департамент образования и молодежной политики (детские сады)</t>
  </si>
  <si>
    <t>795 02 01</t>
  </si>
  <si>
    <t>Департамент образования и молодежной политики (общеобразовательные школы)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</si>
  <si>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"Совершенствование организации и осуществление мероприятий по работе с детьми, подростками и молодежью на 2012-2014 годы"</t>
    </r>
  </si>
  <si>
    <t>795 02 02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</si>
  <si>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"Образование" на 2011-2013 годы </t>
    </r>
  </si>
  <si>
    <t>795 02 03</t>
  </si>
  <si>
    <r>
      <rPr>
        <sz val="12"/>
        <color indexed="8"/>
        <rFont val="Times New Roman"/>
        <family val="1"/>
        <charset val="204"/>
      </rPr>
      <t xml:space="preserve">Программа  </t>
    </r>
    <r>
      <rPr>
        <b/>
        <sz val="12"/>
        <color indexed="8"/>
        <rFont val="Times New Roman"/>
        <family val="1"/>
        <charset val="204"/>
      </rPr>
      <t xml:space="preserve">"Культура города Мегион на 2012-2014 годы" </t>
    </r>
  </si>
  <si>
    <t>Администрация города (отдел культуры)</t>
  </si>
  <si>
    <t>795 02 04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</si>
  <si>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"Анти-СПИД на 2011-2012 годы"</t>
    </r>
  </si>
  <si>
    <t>Администрация города (отдел организации здравоохранения и контроля качества медицинской помощи)</t>
  </si>
  <si>
    <t>795 02 05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</si>
  <si>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"Неотложные меры борьбы с туберкулезом на 2011-2012 годы"</t>
    </r>
  </si>
  <si>
    <t>795 02 06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</si>
  <si>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"Пожарная безопасность в муниципальных учреждениях здравоохранения городского округа город Мегион на 2011-2013 годы" </t>
    </r>
  </si>
  <si>
    <t>795 02 07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</si>
  <si>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"Физкультура и спорт в городском округе город Мегион"на 2011-2013 годы</t>
    </r>
  </si>
  <si>
    <t>795 02 08</t>
  </si>
  <si>
    <t>Региональные целевые программы-Субсидии на реализацию программы " Энергосбережение и повышение энергетической активности в ХМАО -Югре до 2020года"</t>
  </si>
  <si>
    <t>Социальное обеспечение населения-Программа "Жилище" на 2011-2013годы и на период до 2015 года      (подпрограмма "Обеспечение жильем молодых семей")</t>
  </si>
  <si>
    <t>Приложение  5</t>
  </si>
  <si>
    <t>Приложение  6</t>
  </si>
  <si>
    <t>Приложение  9</t>
  </si>
  <si>
    <t>523 57 00</t>
  </si>
  <si>
    <t>433 02 00</t>
  </si>
  <si>
    <t>522 25 02</t>
  </si>
  <si>
    <t>5222502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</si>
  <si>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"Современное здравоохранение Югры на 2011-2013 годы и на период до 2015 года ",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учреждений здравоохранения",  программа "Строительство  капитальных объектов муниципальных лечебных учреждений здравоохранения городского округа город Мегион на 2012-2014 годы"</t>
    </r>
  </si>
  <si>
    <t>Утверждено решением Думы от 28.09.2012 №280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</si>
  <si>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"Профилактика правонарушений в ХМАО-Югре" на 2011-2013годы</t>
    </r>
    <r>
      <rPr>
        <sz val="12"/>
        <color indexed="8"/>
        <rFont val="Times New Roman"/>
        <family val="1"/>
        <charset val="204"/>
      </rPr>
      <t xml:space="preserve"> подпрограмма "Безопасность дорожного движения"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</si>
  <si>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"Улучшение жилищных условий населения ХМАО-Югры на 2011-2013 годы и на период до 2015 года"</t>
    </r>
    <r>
      <rPr>
        <sz val="12"/>
        <color indexed="8"/>
        <rFont val="Times New Roman"/>
        <family val="1"/>
        <charset val="204"/>
      </rPr>
      <t xml:space="preserve"> подпрограмма "Обеспечение жильем граждан, выезжающих из ХМАО-Югры в субъекты РФ, не относящиеся к районам Крайнего Севера и приравненным к ним местностям"</t>
    </r>
  </si>
  <si>
    <t>522 27 04</t>
  </si>
  <si>
    <t>436 24 02</t>
  </si>
  <si>
    <t>Пособия и компенсации гражданам и иные социальные выплаты, кроме публичных нормативных документов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</si>
  <si>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"Улучшение жилищных условий населения ХМАО-Югры на 2011-2013 годы и на период до 2015 года"</t>
    </r>
    <r>
      <rPr>
        <sz val="12"/>
        <color indexed="8"/>
        <rFont val="Times New Roman"/>
        <family val="1"/>
        <charset val="204"/>
      </rPr>
      <t xml:space="preserve"> подпрограмма "Улучшение жилищных условий отдельных категорий граждан"</t>
    </r>
  </si>
  <si>
    <t>Департамент муниципальной собственности и(возмещение части затратв связи с предоставлением учителям ипотечного кредита)</t>
  </si>
  <si>
    <t>Программа "Развитие транспортной системы Ханты-Мансийского автономного округа - Югры" на 2011-2013 годы и на период до 2015 года, подпрограмма "Автомобильные дороги"</t>
  </si>
  <si>
    <t>Капитальный ремонт многоквартирных домов, пр. "Наш дом"</t>
  </si>
  <si>
    <t>Модернизация региональных систем общего образования</t>
  </si>
  <si>
    <t>Программа энергосбережения и повышения энергетической эффективности на период до 2020 года</t>
  </si>
  <si>
    <t>Подключение общедоступных библиотек Российской Федерации к сети Интернет</t>
  </si>
  <si>
    <t>610</t>
  </si>
  <si>
    <t>Проведение мероприятий для детей и молодежи</t>
  </si>
  <si>
    <t>Школы - детские сады, школы начальные, неполные средние и средние</t>
  </si>
  <si>
    <t xml:space="preserve">Программа " Новая школа Югры" на 2011-2013годы и на период до 2015 года, подпрограмма "Инновационное развитие образования" </t>
  </si>
  <si>
    <t>Программа" Профилактика правонарушений в ХМАО-Югре" на 2011-2013годы, подпрограмма "Безопасность дорожного движения"</t>
  </si>
  <si>
    <t>4362401</t>
  </si>
  <si>
    <t>Субсидии навозмещение части затрат в связи с предоставлением учителям общеобразовательных учреждений  ипотечного кредита (бюджет автономного округа)</t>
  </si>
  <si>
    <t>Субсидии навозмещение части затрат в связи с предоставлением учителям общеобразовательных учреждений  ипотечного кредита (федеральный бюджет</t>
  </si>
  <si>
    <t>4362402</t>
  </si>
  <si>
    <t>436 24  01</t>
  </si>
  <si>
    <t xml:space="preserve">Субвенции местным бюджетам на организацию оказания медицинской помощи в соответствии с территориальной программой государственных гарантий оказания гражданам Российской Федерации бесплатной медицинской помощи  </t>
  </si>
  <si>
    <t>795 01 33</t>
  </si>
  <si>
    <t>2015 год</t>
  </si>
  <si>
    <t>Подпрограмма " Развите агропромышленного комплекса"</t>
  </si>
  <si>
    <t>Подпрограмма " Развите системы заготовки и переработки дикоросов в ХМАО-Югре"</t>
  </si>
  <si>
    <t>5225600</t>
  </si>
  <si>
    <t>4320200</t>
  </si>
  <si>
    <t>Субсидии на софинансирование объектов капитального строительства муниципальной собственности</t>
  </si>
  <si>
    <t>Возмещение части затрат в связи с предоставлением учителям общеобразовательных учреждений ипотечного кредита</t>
  </si>
  <si>
    <t>4362400</t>
  </si>
  <si>
    <t>Защита населения и территории от последствий чрезвычайных ситуаций природного и техногенного характера, шражданская оборона</t>
  </si>
  <si>
    <t>города Мегион</t>
  </si>
  <si>
    <t>Общий объем иных межбюджетных трансфертов, предоставляемых бюджету городского округа город Мегион  на  2013 год   и плановый период 2014 и 2015 годов</t>
  </si>
  <si>
    <t>Субсидии юридическим лицам (кроме государственных (муниципальных) учреждений) и физическим лицам - производителям товаров, работ, услуг</t>
  </si>
  <si>
    <t>Субсидии на реализацию подпрограммы "Градостроительная деятельность" целевой программы "Содействию развитию жилищного строительства на 2011-2013 годы и на период до 2015 года""</t>
  </si>
  <si>
    <t>Субсидия на реализацию подпрограммы "Улучшение жилищных условий отдельных категорий граждан" региональной целевой программы "Улучшение жилищных условий населения ХМАО-Югры на 2011-2013 годы и на период до 2015 года"</t>
  </si>
  <si>
    <t>5222708</t>
  </si>
  <si>
    <t>Региональные целевая программа "Развитие физической культуры и спорта в ХМАО-Югре" на 2011-2013 годы и на период до 2015 года</t>
  </si>
  <si>
    <t>Общий объем субвенций, предоставляемых бюджету городского округа город Мегион из регионального фонда компенсаций на 2013 год и плановый период 2014 и 2015 годов</t>
  </si>
  <si>
    <t>Общий объем  субсидий, предоставляемых бюджету городского округа город Мегион из регионального фонда софинансирования расходов  на 2013 год   и плановый  период  2014 и 2015 годов</t>
  </si>
  <si>
    <t>от ____________2013 №____</t>
  </si>
  <si>
    <t>Обоазование</t>
  </si>
  <si>
    <t xml:space="preserve">Субсидии муниципальным бюджетным и автономным учреждениям </t>
  </si>
  <si>
    <t xml:space="preserve">Физическая культура </t>
  </si>
  <si>
    <t>600</t>
  </si>
  <si>
    <t>612</t>
  </si>
  <si>
    <t>4829900</t>
  </si>
  <si>
    <t xml:space="preserve">Субсидии-Подпрограмма "Инновационное развитие образования" </t>
  </si>
  <si>
    <t>Субсидии на реализацию программы  "Поддержка и развитие малого и среднего предпринимательства на территории ХМАО-Югры на 2013-2015 годы"</t>
  </si>
  <si>
    <t>Приложение 9</t>
  </si>
  <si>
    <t>041</t>
  </si>
  <si>
    <t>042</t>
  </si>
  <si>
    <t>Субвенции на проведение мероприятий по предупреждению и ликвидации болезней животных, их лечению, защите населения от болезней общих для человека и животных</t>
  </si>
  <si>
    <t>Уточнено решением Думы от 05.04.2013 №336</t>
  </si>
  <si>
    <t>Программа "Молодежь Югры " на 2011-2013 годы подпрограмма 1 "Развитие потенциала молодежи" (Организация деятельности молодежных трудовых отрядов на территории МО ХМАО-Югры)</t>
  </si>
  <si>
    <t>Расходы на выплаты персоналу казенных учреждений</t>
  </si>
  <si>
    <t>Фонд оплаты труда и страховые взносы</t>
  </si>
  <si>
    <t>Субсидии на реализацию программы "Снижение рисков и смягчение последствий чрезвычайных ситуаций природного и техногенного характера в ХМАО-Югре на 2012-2014 годы и на период до 2016 года"</t>
  </si>
  <si>
    <t>Закупка товаров. работ, услуг в целях капитального ремонта государственного (муниципального) имущества</t>
  </si>
  <si>
    <t>Уточнено решением Думы от 31.05.2013 №343</t>
  </si>
  <si>
    <t>Бюджетные инвестиции на приобретение недвижимого имущества</t>
  </si>
  <si>
    <t>Бюджетные инвестиции на приобретение объектов недвижимого имущества казенными учреждениями</t>
  </si>
  <si>
    <t xml:space="preserve">Обеспечение мероприятий по переселению граждан из аварийного жилищного фонда  </t>
  </si>
  <si>
    <t>Обеспечение мероприятий по капитальному ремонту многоквартирных домов  и переселению граждан из аварийного жилищного фонда за счет средств бюджетов (автономного округа)</t>
  </si>
  <si>
    <t>Уточнено решением Думы от 28.06.2013 №347</t>
  </si>
  <si>
    <t>2013год</t>
  </si>
  <si>
    <t>Уточнено решением Думы от28.06.2013 №347</t>
  </si>
  <si>
    <t>Изменения    (+,-)</t>
  </si>
  <si>
    <t>Приложение 7</t>
  </si>
  <si>
    <t xml:space="preserve">Программа "Профилактика правонарушений в Ханты-Мансийском автономном округе-Югре НА 2011-2013 годы" </t>
  </si>
  <si>
    <t xml:space="preserve">Подпрограмма "Профилактика правонарушений" </t>
  </si>
  <si>
    <t>1008820</t>
  </si>
  <si>
    <t>Уточнено решением Думы от 20.09.2013 №363</t>
  </si>
  <si>
    <t>Уточнено решением Думы от20.09.2013 №363</t>
  </si>
  <si>
    <t>Уточнено решением Думы от 25.10.2013 №369</t>
  </si>
  <si>
    <t>Уточнено решением Думы от25.10.2013 №369</t>
  </si>
  <si>
    <t>Уточнено решением Думы от 13.11.2013 №374</t>
  </si>
  <si>
    <t>Субсидии на реализацию программы  "Информационное общество - Югра" на 2011-2015 годы</t>
  </si>
  <si>
    <t>от 18.12.2013 № 383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</si>
</sst>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"/>
    <numFmt numFmtId="165" formatCode="0.0"/>
    <numFmt numFmtId="166" formatCode="00"/>
    <numFmt numFmtId="167" formatCode="00\.00"/>
    <numFmt numFmtId="168" formatCode="000"/>
    <numFmt numFmtId="169" formatCode="0000000"/>
    <numFmt numFmtId="170" formatCode="#,##0.0;[Red]\-#,##0.0"/>
    <numFmt numFmtId="171" formatCode="#,##0.00;[Red]\-#,##0.00;0.00"/>
    <numFmt numFmtId="172" formatCode="000.0"/>
    <numFmt numFmtId="173" formatCode="#,##0;[Red]\-#,##0;0"/>
    <numFmt numFmtId="174" formatCode="#,##0;[Red]\-#,##0"/>
    <numFmt numFmtId="175" formatCode="0_ ;[Red]\-0\ "/>
    <numFmt numFmtId="176" formatCode="#,##0.0_ ;[Red]\-#,##0.0\ "/>
  </numFmts>
  <fonts count="9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8"/>
      <name val="Calibri"/>
      <family val="2"/>
      <charset val="204"/>
    </font>
    <font>
      <i/>
      <sz val="10"/>
      <name val="Calibri"/>
      <family val="2"/>
      <charset val="204"/>
    </font>
    <font>
      <sz val="10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2"/>
      <name val="Times New Roman"/>
      <family val="1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2"/>
      <color indexed="9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Times New Roman"/>
      <family val="1"/>
      <charset val="204"/>
    </font>
    <font>
      <b/>
      <i/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7"/>
      <name val="Times New Roman"/>
      <family val="1"/>
      <charset val="204"/>
    </font>
    <font>
      <sz val="7"/>
      <name val="Arial"/>
      <family val="2"/>
      <charset val="204"/>
    </font>
    <font>
      <b/>
      <sz val="9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8"/>
      <name val="Arial"/>
      <family val="2"/>
      <charset val="204"/>
    </font>
    <font>
      <sz val="10"/>
      <color rgb="FFFF000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33" fillId="0" borderId="0"/>
    <xf numFmtId="43" fontId="1" fillId="0" borderId="0" applyFont="0" applyFill="0" applyBorder="0" applyAlignment="0" applyProtection="0"/>
    <xf numFmtId="0" fontId="77" fillId="0" borderId="0"/>
  </cellStyleXfs>
  <cellXfs count="1125">
    <xf numFmtId="0" fontId="0" fillId="0" borderId="0" xfId="0"/>
    <xf numFmtId="0" fontId="8" fillId="0" borderId="0" xfId="0" applyFont="1"/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0" xfId="0" applyFont="1" applyAlignment="1">
      <alignment horizontal="center" vertical="center" wrapText="1"/>
    </xf>
    <xf numFmtId="0" fontId="10" fillId="2" borderId="0" xfId="0" applyFont="1" applyFill="1" applyAlignment="1">
      <alignment wrapText="1"/>
    </xf>
    <xf numFmtId="0" fontId="10" fillId="2" borderId="0" xfId="0" applyFont="1" applyFill="1"/>
    <xf numFmtId="49" fontId="10" fillId="2" borderId="0" xfId="0" applyNumberFormat="1" applyFont="1" applyFill="1"/>
    <xf numFmtId="0" fontId="10" fillId="0" borderId="1" xfId="0" applyFont="1" applyBorder="1" applyAlignment="1">
      <alignment wrapText="1"/>
    </xf>
    <xf numFmtId="0" fontId="9" fillId="0" borderId="2" xfId="0" applyFont="1" applyBorder="1" applyAlignment="1">
      <alignment horizontal="center"/>
    </xf>
    <xf numFmtId="0" fontId="11" fillId="2" borderId="1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wrapText="1"/>
    </xf>
    <xf numFmtId="0" fontId="12" fillId="2" borderId="1" xfId="0" applyFont="1" applyFill="1" applyBorder="1" applyAlignment="1">
      <alignment wrapText="1"/>
    </xf>
    <xf numFmtId="49" fontId="12" fillId="2" borderId="1" xfId="0" applyNumberFormat="1" applyFont="1" applyFill="1" applyBorder="1" applyAlignment="1">
      <alignment horizontal="center" wrapText="1"/>
    </xf>
    <xf numFmtId="0" fontId="14" fillId="2" borderId="1" xfId="0" applyFont="1" applyFill="1" applyBorder="1" applyAlignment="1">
      <alignment wrapText="1"/>
    </xf>
    <xf numFmtId="49" fontId="14" fillId="2" borderId="1" xfId="0" applyNumberFormat="1" applyFont="1" applyFill="1" applyBorder="1" applyAlignment="1">
      <alignment horizontal="center" wrapText="1"/>
    </xf>
    <xf numFmtId="0" fontId="15" fillId="0" borderId="0" xfId="0" applyFont="1"/>
    <xf numFmtId="0" fontId="16" fillId="0" borderId="0" xfId="0" applyFont="1"/>
    <xf numFmtId="49" fontId="12" fillId="2" borderId="1" xfId="0" applyNumberFormat="1" applyFont="1" applyFill="1" applyBorder="1" applyAlignment="1">
      <alignment horizontal="center"/>
    </xf>
    <xf numFmtId="49" fontId="11" fillId="2" borderId="1" xfId="0" applyNumberFormat="1" applyFont="1" applyFill="1" applyBorder="1" applyAlignment="1">
      <alignment horizontal="center"/>
    </xf>
    <xf numFmtId="0" fontId="18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 wrapText="1"/>
    </xf>
    <xf numFmtId="49" fontId="14" fillId="2" borderId="1" xfId="0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10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wrapText="1"/>
    </xf>
    <xf numFmtId="0" fontId="12" fillId="2" borderId="2" xfId="0" applyFont="1" applyFill="1" applyBorder="1" applyAlignment="1">
      <alignment wrapText="1"/>
    </xf>
    <xf numFmtId="49" fontId="12" fillId="2" borderId="2" xfId="0" applyNumberFormat="1" applyFont="1" applyFill="1" applyBorder="1" applyAlignment="1">
      <alignment horizontal="center"/>
    </xf>
    <xf numFmtId="49" fontId="12" fillId="2" borderId="2" xfId="0" applyNumberFormat="1" applyFont="1" applyFill="1" applyBorder="1" applyAlignment="1">
      <alignment horizontal="center" wrapText="1"/>
    </xf>
    <xf numFmtId="0" fontId="11" fillId="3" borderId="1" xfId="0" applyFont="1" applyFill="1" applyBorder="1" applyAlignment="1">
      <alignment wrapText="1"/>
    </xf>
    <xf numFmtId="49" fontId="11" fillId="3" borderId="1" xfId="0" applyNumberFormat="1" applyFont="1" applyFill="1" applyBorder="1" applyAlignment="1">
      <alignment horizontal="center" wrapText="1"/>
    </xf>
    <xf numFmtId="0" fontId="8" fillId="3" borderId="0" xfId="0" applyFont="1" applyFill="1"/>
    <xf numFmtId="49" fontId="11" fillId="3" borderId="1" xfId="0" applyNumberFormat="1" applyFont="1" applyFill="1" applyBorder="1" applyAlignment="1">
      <alignment horizontal="center"/>
    </xf>
    <xf numFmtId="0" fontId="19" fillId="4" borderId="1" xfId="0" applyFont="1" applyFill="1" applyBorder="1" applyAlignment="1">
      <alignment wrapText="1"/>
    </xf>
    <xf numFmtId="49" fontId="19" fillId="4" borderId="1" xfId="0" applyNumberFormat="1" applyFont="1" applyFill="1" applyBorder="1" applyAlignment="1">
      <alignment wrapText="1"/>
    </xf>
    <xf numFmtId="0" fontId="20" fillId="4" borderId="0" xfId="0" applyFont="1" applyFill="1"/>
    <xf numFmtId="0" fontId="5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49" fontId="5" fillId="2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22" fillId="2" borderId="1" xfId="0" applyFont="1" applyFill="1" applyBorder="1" applyAlignment="1">
      <alignment wrapText="1"/>
    </xf>
    <xf numFmtId="49" fontId="7" fillId="2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7" fillId="0" borderId="0" xfId="0" applyFont="1"/>
    <xf numFmtId="0" fontId="7" fillId="0" borderId="1" xfId="0" applyFont="1" applyFill="1" applyBorder="1" applyAlignment="1">
      <alignment wrapText="1"/>
    </xf>
    <xf numFmtId="49" fontId="7" fillId="0" borderId="1" xfId="0" applyNumberFormat="1" applyFont="1" applyFill="1" applyBorder="1" applyAlignment="1">
      <alignment horizontal="center"/>
    </xf>
    <xf numFmtId="164" fontId="10" fillId="2" borderId="0" xfId="0" applyNumberFormat="1" applyFont="1" applyFill="1"/>
    <xf numFmtId="164" fontId="8" fillId="0" borderId="0" xfId="0" applyNumberFormat="1" applyFont="1"/>
    <xf numFmtId="164" fontId="23" fillId="2" borderId="0" xfId="0" applyNumberFormat="1" applyFont="1" applyFill="1"/>
    <xf numFmtId="0" fontId="23" fillId="2" borderId="0" xfId="0" applyFont="1" applyFill="1"/>
    <xf numFmtId="0" fontId="23" fillId="0" borderId="0" xfId="0" applyFont="1"/>
    <xf numFmtId="49" fontId="6" fillId="2" borderId="1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wrapText="1"/>
    </xf>
    <xf numFmtId="0" fontId="4" fillId="0" borderId="0" xfId="0" applyFont="1"/>
    <xf numFmtId="0" fontId="4" fillId="2" borderId="1" xfId="0" applyFont="1" applyFill="1" applyBorder="1" applyAlignment="1">
      <alignment wrapText="1"/>
    </xf>
    <xf numFmtId="0" fontId="6" fillId="0" borderId="0" xfId="0" applyFont="1"/>
    <xf numFmtId="49" fontId="4" fillId="2" borderId="1" xfId="0" applyNumberFormat="1" applyFont="1" applyFill="1" applyBorder="1" applyAlignment="1">
      <alignment horizontal="center"/>
    </xf>
    <xf numFmtId="0" fontId="8" fillId="5" borderId="0" xfId="0" applyFont="1" applyFill="1"/>
    <xf numFmtId="0" fontId="9" fillId="5" borderId="2" xfId="0" applyFont="1" applyFill="1" applyBorder="1" applyAlignment="1">
      <alignment horizontal="center"/>
    </xf>
    <xf numFmtId="164" fontId="8" fillId="5" borderId="0" xfId="0" applyNumberFormat="1" applyFont="1" applyFill="1"/>
    <xf numFmtId="164" fontId="23" fillId="5" borderId="0" xfId="0" applyNumberFormat="1" applyFont="1" applyFill="1"/>
    <xf numFmtId="0" fontId="5" fillId="2" borderId="3" xfId="0" applyFont="1" applyFill="1" applyBorder="1" applyAlignment="1">
      <alignment wrapText="1"/>
    </xf>
    <xf numFmtId="0" fontId="9" fillId="5" borderId="1" xfId="0" applyFont="1" applyFill="1" applyBorder="1" applyAlignment="1">
      <alignment horizontal="center"/>
    </xf>
    <xf numFmtId="0" fontId="23" fillId="5" borderId="0" xfId="0" applyFont="1" applyFill="1"/>
    <xf numFmtId="164" fontId="11" fillId="5" borderId="1" xfId="0" applyNumberFormat="1" applyFont="1" applyFill="1" applyBorder="1" applyAlignment="1">
      <alignment horizontal="right" wrapText="1"/>
    </xf>
    <xf numFmtId="164" fontId="14" fillId="2" borderId="1" xfId="0" applyNumberFormat="1" applyFont="1" applyFill="1" applyBorder="1" applyAlignment="1">
      <alignment horizontal="right" wrapText="1"/>
    </xf>
    <xf numFmtId="164" fontId="14" fillId="5" borderId="1" xfId="0" applyNumberFormat="1" applyFont="1" applyFill="1" applyBorder="1" applyAlignment="1">
      <alignment horizontal="right" wrapText="1"/>
    </xf>
    <xf numFmtId="164" fontId="12" fillId="2" borderId="1" xfId="0" applyNumberFormat="1" applyFont="1" applyFill="1" applyBorder="1" applyAlignment="1">
      <alignment horizontal="right" wrapText="1"/>
    </xf>
    <xf numFmtId="164" fontId="10" fillId="2" borderId="1" xfId="0" applyNumberFormat="1" applyFont="1" applyFill="1" applyBorder="1" applyAlignment="1">
      <alignment horizontal="right"/>
    </xf>
    <xf numFmtId="164" fontId="8" fillId="0" borderId="1" xfId="0" applyNumberFormat="1" applyFont="1" applyBorder="1" applyAlignment="1">
      <alignment horizontal="right"/>
    </xf>
    <xf numFmtId="164" fontId="8" fillId="5" borderId="1" xfId="0" applyNumberFormat="1" applyFont="1" applyFill="1" applyBorder="1" applyAlignment="1">
      <alignment horizontal="right"/>
    </xf>
    <xf numFmtId="164" fontId="12" fillId="2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 wrapText="1"/>
    </xf>
    <xf numFmtId="164" fontId="6" fillId="5" borderId="1" xfId="0" applyNumberFormat="1" applyFont="1" applyFill="1" applyBorder="1" applyAlignment="1">
      <alignment horizontal="right" wrapText="1"/>
    </xf>
    <xf numFmtId="164" fontId="13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 wrapText="1"/>
    </xf>
    <xf numFmtId="164" fontId="18" fillId="5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/>
    </xf>
    <xf numFmtId="164" fontId="11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 wrapText="1"/>
    </xf>
    <xf numFmtId="164" fontId="22" fillId="2" borderId="1" xfId="0" applyNumberFormat="1" applyFont="1" applyFill="1" applyBorder="1" applyAlignment="1">
      <alignment horizontal="right"/>
    </xf>
    <xf numFmtId="164" fontId="7" fillId="0" borderId="1" xfId="0" applyNumberFormat="1" applyFont="1" applyBorder="1" applyAlignment="1">
      <alignment horizontal="right"/>
    </xf>
    <xf numFmtId="164" fontId="14" fillId="2" borderId="1" xfId="0" applyNumberFormat="1" applyFont="1" applyFill="1" applyBorder="1" applyAlignment="1">
      <alignment horizontal="right"/>
    </xf>
    <xf numFmtId="164" fontId="14" fillId="5" borderId="1" xfId="0" applyNumberFormat="1" applyFont="1" applyFill="1" applyBorder="1" applyAlignment="1">
      <alignment horizontal="right"/>
    </xf>
    <xf numFmtId="164" fontId="11" fillId="3" borderId="1" xfId="0" applyNumberFormat="1" applyFont="1" applyFill="1" applyBorder="1" applyAlignment="1">
      <alignment horizontal="right"/>
    </xf>
    <xf numFmtId="164" fontId="4" fillId="2" borderId="1" xfId="0" applyNumberFormat="1" applyFont="1" applyFill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4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/>
    </xf>
    <xf numFmtId="164" fontId="18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/>
    </xf>
    <xf numFmtId="164" fontId="10" fillId="5" borderId="1" xfId="0" applyNumberFormat="1" applyFont="1" applyFill="1" applyBorder="1" applyAlignment="1">
      <alignment horizontal="right"/>
    </xf>
    <xf numFmtId="164" fontId="8" fillId="0" borderId="4" xfId="0" applyNumberFormat="1" applyFont="1" applyBorder="1" applyAlignment="1">
      <alignment horizontal="right"/>
    </xf>
    <xf numFmtId="164" fontId="7" fillId="0" borderId="1" xfId="0" applyNumberFormat="1" applyFont="1" applyFill="1" applyBorder="1" applyAlignment="1">
      <alignment horizontal="right"/>
    </xf>
    <xf numFmtId="164" fontId="22" fillId="0" borderId="1" xfId="0" applyNumberFormat="1" applyFont="1" applyFill="1" applyBorder="1" applyAlignment="1">
      <alignment horizontal="right"/>
    </xf>
    <xf numFmtId="164" fontId="17" fillId="2" borderId="1" xfId="0" applyNumberFormat="1" applyFont="1" applyFill="1" applyBorder="1" applyAlignment="1">
      <alignment horizontal="right"/>
    </xf>
    <xf numFmtId="164" fontId="17" fillId="5" borderId="1" xfId="0" applyNumberFormat="1" applyFont="1" applyFill="1" applyBorder="1" applyAlignment="1">
      <alignment horizontal="right"/>
    </xf>
    <xf numFmtId="164" fontId="13" fillId="2" borderId="1" xfId="0" applyNumberFormat="1" applyFont="1" applyFill="1" applyBorder="1" applyAlignment="1">
      <alignment horizontal="right"/>
    </xf>
    <xf numFmtId="164" fontId="12" fillId="2" borderId="2" xfId="0" applyNumberFormat="1" applyFont="1" applyFill="1" applyBorder="1" applyAlignment="1">
      <alignment horizontal="right" wrapText="1"/>
    </xf>
    <xf numFmtId="164" fontId="8" fillId="0" borderId="2" xfId="0" applyNumberFormat="1" applyFont="1" applyBorder="1" applyAlignment="1">
      <alignment horizontal="right"/>
    </xf>
    <xf numFmtId="164" fontId="19" fillId="4" borderId="1" xfId="0" applyNumberFormat="1" applyFont="1" applyFill="1" applyBorder="1" applyAlignment="1">
      <alignment horizontal="right"/>
    </xf>
    <xf numFmtId="49" fontId="12" fillId="2" borderId="1" xfId="0" applyNumberFormat="1" applyFont="1" applyFill="1" applyBorder="1" applyAlignment="1">
      <alignment wrapText="1"/>
    </xf>
    <xf numFmtId="49" fontId="5" fillId="2" borderId="1" xfId="0" applyNumberFormat="1" applyFont="1" applyFill="1" applyBorder="1" applyAlignment="1">
      <alignment wrapText="1"/>
    </xf>
    <xf numFmtId="0" fontId="24" fillId="2" borderId="1" xfId="0" applyFont="1" applyFill="1" applyBorder="1" applyAlignment="1">
      <alignment wrapText="1"/>
    </xf>
    <xf numFmtId="164" fontId="24" fillId="2" borderId="1" xfId="0" applyNumberFormat="1" applyFont="1" applyFill="1" applyBorder="1" applyAlignment="1">
      <alignment horizontal="right"/>
    </xf>
    <xf numFmtId="49" fontId="24" fillId="2" borderId="1" xfId="0" applyNumberFormat="1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right"/>
    </xf>
    <xf numFmtId="164" fontId="8" fillId="2" borderId="1" xfId="0" applyNumberFormat="1" applyFont="1" applyFill="1" applyBorder="1" applyAlignment="1">
      <alignment horizontal="right"/>
    </xf>
    <xf numFmtId="0" fontId="8" fillId="2" borderId="0" xfId="0" applyFont="1" applyFill="1"/>
    <xf numFmtId="164" fontId="15" fillId="0" borderId="1" xfId="0" applyNumberFormat="1" applyFont="1" applyBorder="1" applyAlignment="1">
      <alignment horizontal="right"/>
    </xf>
    <xf numFmtId="164" fontId="8" fillId="3" borderId="1" xfId="0" applyNumberFormat="1" applyFont="1" applyFill="1" applyBorder="1" applyAlignment="1">
      <alignment horizontal="right"/>
    </xf>
    <xf numFmtId="164" fontId="25" fillId="2" borderId="2" xfId="0" applyNumberFormat="1" applyFont="1" applyFill="1" applyBorder="1" applyAlignment="1">
      <alignment horizontal="right" wrapText="1"/>
    </xf>
    <xf numFmtId="164" fontId="25" fillId="2" borderId="1" xfId="0" applyNumberFormat="1" applyFont="1" applyFill="1" applyBorder="1" applyAlignment="1">
      <alignment horizontal="right"/>
    </xf>
    <xf numFmtId="164" fontId="26" fillId="2" borderId="1" xfId="0" applyNumberFormat="1" applyFont="1" applyFill="1" applyBorder="1" applyAlignment="1">
      <alignment horizontal="right"/>
    </xf>
    <xf numFmtId="164" fontId="5" fillId="0" borderId="1" xfId="0" applyNumberFormat="1" applyFont="1" applyFill="1" applyBorder="1" applyAlignment="1">
      <alignment horizontal="right"/>
    </xf>
    <xf numFmtId="164" fontId="5" fillId="0" borderId="1" xfId="0" applyNumberFormat="1" applyFont="1" applyBorder="1" applyAlignment="1">
      <alignment horizontal="right"/>
    </xf>
    <xf numFmtId="164" fontId="23" fillId="0" borderId="0" xfId="0" applyNumberFormat="1" applyFont="1"/>
    <xf numFmtId="0" fontId="11" fillId="7" borderId="1" xfId="0" applyFont="1" applyFill="1" applyBorder="1" applyAlignment="1">
      <alignment wrapText="1"/>
    </xf>
    <xf numFmtId="49" fontId="11" fillId="7" borderId="1" xfId="0" applyNumberFormat="1" applyFont="1" applyFill="1" applyBorder="1" applyAlignment="1">
      <alignment horizontal="center" wrapText="1"/>
    </xf>
    <xf numFmtId="164" fontId="11" fillId="7" borderId="1" xfId="0" applyNumberFormat="1" applyFont="1" applyFill="1" applyBorder="1" applyAlignment="1">
      <alignment horizontal="right" wrapText="1"/>
    </xf>
    <xf numFmtId="0" fontId="8" fillId="7" borderId="0" xfId="0" applyFont="1" applyFill="1"/>
    <xf numFmtId="164" fontId="13" fillId="7" borderId="1" xfId="0" applyNumberFormat="1" applyFont="1" applyFill="1" applyBorder="1" applyAlignment="1">
      <alignment horizontal="right"/>
    </xf>
    <xf numFmtId="0" fontId="11" fillId="8" borderId="1" xfId="0" applyFont="1" applyFill="1" applyBorder="1" applyAlignment="1">
      <alignment wrapText="1"/>
    </xf>
    <xf numFmtId="49" fontId="11" fillId="8" borderId="1" xfId="0" applyNumberFormat="1" applyFont="1" applyFill="1" applyBorder="1" applyAlignment="1">
      <alignment horizontal="center" wrapText="1"/>
    </xf>
    <xf numFmtId="164" fontId="11" fillId="8" borderId="1" xfId="0" applyNumberFormat="1" applyFont="1" applyFill="1" applyBorder="1" applyAlignment="1">
      <alignment horizontal="right" wrapText="1"/>
    </xf>
    <xf numFmtId="0" fontId="8" fillId="8" borderId="0" xfId="0" applyFont="1" applyFill="1"/>
    <xf numFmtId="0" fontId="11" fillId="7" borderId="1" xfId="0" applyFont="1" applyFill="1" applyBorder="1" applyAlignment="1">
      <alignment horizontal="left" vertical="center" wrapText="1"/>
    </xf>
    <xf numFmtId="0" fontId="4" fillId="7" borderId="1" xfId="0" applyFont="1" applyFill="1" applyBorder="1" applyAlignment="1">
      <alignment wrapText="1"/>
    </xf>
    <xf numFmtId="49" fontId="4" fillId="7" borderId="1" xfId="0" applyNumberFormat="1" applyFont="1" applyFill="1" applyBorder="1" applyAlignment="1">
      <alignment horizontal="center"/>
    </xf>
    <xf numFmtId="164" fontId="11" fillId="7" borderId="1" xfId="0" applyNumberFormat="1" applyFont="1" applyFill="1" applyBorder="1" applyAlignment="1">
      <alignment horizontal="right"/>
    </xf>
    <xf numFmtId="49" fontId="11" fillId="7" borderId="1" xfId="0" applyNumberFormat="1" applyFont="1" applyFill="1" applyBorder="1" applyAlignment="1">
      <alignment horizontal="center"/>
    </xf>
    <xf numFmtId="49" fontId="11" fillId="8" borderId="1" xfId="0" applyNumberFormat="1" applyFont="1" applyFill="1" applyBorder="1" applyAlignment="1">
      <alignment horizontal="center"/>
    </xf>
    <xf numFmtId="164" fontId="11" fillId="8" borderId="1" xfId="0" applyNumberFormat="1" applyFont="1" applyFill="1" applyBorder="1" applyAlignment="1">
      <alignment horizontal="right"/>
    </xf>
    <xf numFmtId="0" fontId="28" fillId="0" borderId="0" xfId="0" applyFont="1"/>
    <xf numFmtId="0" fontId="28" fillId="0" borderId="0" xfId="0" applyFont="1" applyAlignment="1">
      <alignment horizontal="justify"/>
    </xf>
    <xf numFmtId="0" fontId="29" fillId="0" borderId="0" xfId="0" applyFont="1" applyAlignment="1">
      <alignment horizontal="justify"/>
    </xf>
    <xf numFmtId="0" fontId="30" fillId="0" borderId="0" xfId="0" applyFont="1" applyAlignment="1">
      <alignment horizontal="justify"/>
    </xf>
    <xf numFmtId="0" fontId="31" fillId="0" borderId="0" xfId="0" applyFont="1"/>
    <xf numFmtId="0" fontId="32" fillId="0" borderId="0" xfId="0" applyFont="1"/>
    <xf numFmtId="0" fontId="27" fillId="0" borderId="0" xfId="0" applyFont="1"/>
    <xf numFmtId="0" fontId="30" fillId="0" borderId="0" xfId="0" applyFont="1"/>
    <xf numFmtId="0" fontId="29" fillId="0" borderId="0" xfId="0" applyFont="1"/>
    <xf numFmtId="164" fontId="8" fillId="9" borderId="1" xfId="0" applyNumberFormat="1" applyFont="1" applyFill="1" applyBorder="1" applyAlignment="1">
      <alignment horizontal="right"/>
    </xf>
    <xf numFmtId="0" fontId="5" fillId="0" borderId="0" xfId="0" applyFont="1"/>
    <xf numFmtId="164" fontId="6" fillId="5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49" fontId="36" fillId="2" borderId="5" xfId="0" applyNumberFormat="1" applyFont="1" applyFill="1" applyBorder="1" applyAlignment="1">
      <alignment horizontal="center"/>
    </xf>
    <xf numFmtId="0" fontId="9" fillId="0" borderId="0" xfId="0" applyFont="1" applyAlignment="1">
      <alignment horizontal="right"/>
    </xf>
    <xf numFmtId="49" fontId="36" fillId="5" borderId="5" xfId="0" applyNumberFormat="1" applyFont="1" applyFill="1" applyBorder="1" applyAlignment="1">
      <alignment horizontal="center"/>
    </xf>
    <xf numFmtId="164" fontId="19" fillId="5" borderId="1" xfId="0" applyNumberFormat="1" applyFont="1" applyFill="1" applyBorder="1" applyAlignment="1">
      <alignment horizontal="right"/>
    </xf>
    <xf numFmtId="0" fontId="13" fillId="2" borderId="0" xfId="0" applyFont="1" applyFill="1" applyAlignment="1">
      <alignment wrapText="1"/>
    </xf>
    <xf numFmtId="0" fontId="4" fillId="5" borderId="0" xfId="0" applyFont="1" applyFill="1"/>
    <xf numFmtId="0" fontId="13" fillId="2" borderId="1" xfId="0" applyFont="1" applyFill="1" applyBorder="1" applyAlignment="1">
      <alignment wrapText="1"/>
    </xf>
    <xf numFmtId="49" fontId="13" fillId="2" borderId="1" xfId="0" applyNumberFormat="1" applyFont="1" applyFill="1" applyBorder="1"/>
    <xf numFmtId="0" fontId="13" fillId="2" borderId="1" xfId="0" applyFont="1" applyFill="1" applyBorder="1"/>
    <xf numFmtId="0" fontId="4" fillId="0" borderId="1" xfId="0" applyFont="1" applyBorder="1"/>
    <xf numFmtId="0" fontId="4" fillId="5" borderId="1" xfId="0" applyFont="1" applyFill="1" applyBorder="1"/>
    <xf numFmtId="164" fontId="4" fillId="0" borderId="1" xfId="0" applyNumberFormat="1" applyFont="1" applyBorder="1"/>
    <xf numFmtId="49" fontId="10" fillId="2" borderId="1" xfId="0" applyNumberFormat="1" applyFont="1" applyFill="1" applyBorder="1"/>
    <xf numFmtId="0" fontId="10" fillId="2" borderId="1" xfId="0" applyFont="1" applyFill="1" applyBorder="1"/>
    <xf numFmtId="0" fontId="8" fillId="0" borderId="1" xfId="0" applyFont="1" applyBorder="1"/>
    <xf numFmtId="0" fontId="8" fillId="5" borderId="1" xfId="0" applyFont="1" applyFill="1" applyBorder="1"/>
    <xf numFmtId="0" fontId="1" fillId="0" borderId="0" xfId="0" applyFont="1"/>
    <xf numFmtId="0" fontId="38" fillId="2" borderId="0" xfId="0" applyFont="1" applyFill="1" applyAlignment="1">
      <alignment wrapText="1"/>
    </xf>
    <xf numFmtId="49" fontId="38" fillId="2" borderId="0" xfId="0" applyNumberFormat="1" applyFont="1" applyFill="1"/>
    <xf numFmtId="0" fontId="38" fillId="2" borderId="0" xfId="0" applyFont="1" applyFill="1"/>
    <xf numFmtId="0" fontId="34" fillId="0" borderId="0" xfId="0" applyFont="1"/>
    <xf numFmtId="0" fontId="34" fillId="5" borderId="0" xfId="0" applyFont="1" applyFill="1"/>
    <xf numFmtId="164" fontId="34" fillId="0" borderId="0" xfId="0" applyNumberFormat="1" applyFont="1"/>
    <xf numFmtId="0" fontId="17" fillId="2" borderId="1" xfId="0" applyFont="1" applyFill="1" applyBorder="1" applyAlignment="1">
      <alignment wrapText="1"/>
    </xf>
    <xf numFmtId="164" fontId="6" fillId="0" borderId="1" xfId="0" applyNumberFormat="1" applyFont="1" applyBorder="1" applyAlignment="1">
      <alignment horizontal="right"/>
    </xf>
    <xf numFmtId="0" fontId="31" fillId="0" borderId="0" xfId="0" applyFont="1" applyAlignment="1">
      <alignment horizontal="justify"/>
    </xf>
    <xf numFmtId="0" fontId="35" fillId="0" borderId="0" xfId="0" applyFont="1"/>
    <xf numFmtId="0" fontId="32" fillId="0" borderId="0" xfId="0" applyFont="1" applyAlignment="1">
      <alignment horizontal="justify"/>
    </xf>
    <xf numFmtId="49" fontId="6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 wrapText="1"/>
    </xf>
    <xf numFmtId="0" fontId="39" fillId="2" borderId="0" xfId="0" applyFont="1" applyFill="1" applyAlignment="1">
      <alignment wrapText="1"/>
    </xf>
    <xf numFmtId="49" fontId="39" fillId="2" borderId="0" xfId="0" applyNumberFormat="1" applyFont="1" applyFill="1"/>
    <xf numFmtId="0" fontId="39" fillId="2" borderId="0" xfId="0" applyFont="1" applyFill="1"/>
    <xf numFmtId="0" fontId="19" fillId="0" borderId="0" xfId="0" applyFont="1"/>
    <xf numFmtId="164" fontId="19" fillId="0" borderId="0" xfId="0" applyNumberFormat="1" applyFont="1"/>
    <xf numFmtId="0" fontId="39" fillId="2" borderId="1" xfId="0" applyFont="1" applyFill="1" applyBorder="1" applyAlignment="1">
      <alignment wrapText="1"/>
    </xf>
    <xf numFmtId="49" fontId="39" fillId="2" borderId="1" xfId="0" applyNumberFormat="1" applyFont="1" applyFill="1" applyBorder="1"/>
    <xf numFmtId="0" fontId="39" fillId="2" borderId="1" xfId="0" applyFont="1" applyFill="1" applyBorder="1"/>
    <xf numFmtId="0" fontId="19" fillId="0" borderId="1" xfId="0" applyFont="1" applyBorder="1"/>
    <xf numFmtId="0" fontId="19" fillId="5" borderId="1" xfId="0" applyFont="1" applyFill="1" applyBorder="1"/>
    <xf numFmtId="164" fontId="19" fillId="0" borderId="1" xfId="0" applyNumberFormat="1" applyFont="1" applyBorder="1"/>
    <xf numFmtId="0" fontId="19" fillId="5" borderId="0" xfId="0" applyFont="1" applyFill="1"/>
    <xf numFmtId="0" fontId="38" fillId="2" borderId="1" xfId="0" applyFont="1" applyFill="1" applyBorder="1" applyAlignment="1">
      <alignment wrapText="1"/>
    </xf>
    <xf numFmtId="49" fontId="37" fillId="2" borderId="1" xfId="0" applyNumberFormat="1" applyFont="1" applyFill="1" applyBorder="1"/>
    <xf numFmtId="0" fontId="37" fillId="2" borderId="1" xfId="0" applyFont="1" applyFill="1" applyBorder="1"/>
    <xf numFmtId="0" fontId="1" fillId="0" borderId="1" xfId="0" applyFont="1" applyBorder="1"/>
    <xf numFmtId="0" fontId="1" fillId="5" borderId="1" xfId="0" applyFont="1" applyFill="1" applyBorder="1"/>
    <xf numFmtId="164" fontId="34" fillId="0" borderId="1" xfId="0" applyNumberFormat="1" applyFont="1" applyBorder="1"/>
    <xf numFmtId="0" fontId="34" fillId="0" borderId="1" xfId="0" applyFont="1" applyBorder="1"/>
    <xf numFmtId="164" fontId="40" fillId="9" borderId="1" xfId="0" applyNumberFormat="1" applyFont="1" applyFill="1" applyBorder="1" applyAlignment="1">
      <alignment horizontal="right"/>
    </xf>
    <xf numFmtId="164" fontId="40" fillId="5" borderId="1" xfId="0" applyNumberFormat="1" applyFont="1" applyFill="1" applyBorder="1" applyAlignment="1">
      <alignment horizontal="right"/>
    </xf>
    <xf numFmtId="0" fontId="41" fillId="2" borderId="1" xfId="0" applyFont="1" applyFill="1" applyBorder="1" applyAlignment="1">
      <alignment wrapText="1"/>
    </xf>
    <xf numFmtId="164" fontId="4" fillId="9" borderId="1" xfId="0" applyNumberFormat="1" applyFont="1" applyFill="1" applyBorder="1" applyAlignment="1">
      <alignment horizontal="right"/>
    </xf>
    <xf numFmtId="0" fontId="42" fillId="0" borderId="0" xfId="1" applyFont="1" applyProtection="1">
      <protection hidden="1"/>
    </xf>
    <xf numFmtId="0" fontId="43" fillId="0" borderId="0" xfId="1" applyFont="1" applyProtection="1">
      <protection hidden="1"/>
    </xf>
    <xf numFmtId="0" fontId="43" fillId="0" borderId="0" xfId="1" applyFont="1"/>
    <xf numFmtId="0" fontId="44" fillId="0" borderId="0" xfId="1" applyFont="1" applyProtection="1">
      <protection hidden="1"/>
    </xf>
    <xf numFmtId="0" fontId="42" fillId="0" borderId="0" xfId="1" applyFont="1"/>
    <xf numFmtId="0" fontId="28" fillId="0" borderId="0" xfId="0" applyFont="1" applyAlignment="1">
      <alignment horizontal="center"/>
    </xf>
    <xf numFmtId="0" fontId="44" fillId="10" borderId="0" xfId="0" applyFont="1" applyFill="1" applyAlignment="1">
      <alignment wrapText="1"/>
    </xf>
    <xf numFmtId="49" fontId="44" fillId="10" borderId="0" xfId="0" applyNumberFormat="1" applyFont="1" applyFill="1"/>
    <xf numFmtId="0" fontId="44" fillId="10" borderId="0" xfId="0" applyFont="1" applyFill="1"/>
    <xf numFmtId="0" fontId="28" fillId="10" borderId="0" xfId="0" applyFont="1" applyFill="1"/>
    <xf numFmtId="0" fontId="28" fillId="10" borderId="1" xfId="0" applyFont="1" applyFill="1" applyBorder="1" applyAlignment="1">
      <alignment horizontal="center"/>
    </xf>
    <xf numFmtId="49" fontId="27" fillId="10" borderId="1" xfId="0" applyNumberFormat="1" applyFont="1" applyFill="1" applyBorder="1" applyAlignment="1">
      <alignment horizontal="center" wrapText="1"/>
    </xf>
    <xf numFmtId="0" fontId="28" fillId="10" borderId="1" xfId="0" applyFont="1" applyFill="1" applyBorder="1" applyAlignment="1">
      <alignment wrapText="1"/>
    </xf>
    <xf numFmtId="49" fontId="28" fillId="10" borderId="1" xfId="0" applyNumberFormat="1" applyFont="1" applyFill="1" applyBorder="1" applyAlignment="1">
      <alignment horizontal="center" wrapText="1"/>
    </xf>
    <xf numFmtId="49" fontId="28" fillId="10" borderId="1" xfId="0" applyNumberFormat="1" applyFont="1" applyFill="1" applyBorder="1" applyAlignment="1">
      <alignment horizontal="center"/>
    </xf>
    <xf numFmtId="49" fontId="27" fillId="10" borderId="1" xfId="0" applyNumberFormat="1" applyFont="1" applyFill="1" applyBorder="1" applyAlignment="1">
      <alignment horizontal="center"/>
    </xf>
    <xf numFmtId="164" fontId="28" fillId="10" borderId="0" xfId="0" applyNumberFormat="1" applyFont="1" applyFill="1"/>
    <xf numFmtId="164" fontId="51" fillId="10" borderId="0" xfId="0" applyNumberFormat="1" applyFont="1" applyFill="1"/>
    <xf numFmtId="0" fontId="51" fillId="10" borderId="0" xfId="0" applyFont="1" applyFill="1"/>
    <xf numFmtId="0" fontId="28" fillId="0" borderId="1" xfId="0" applyFont="1" applyBorder="1" applyAlignment="1">
      <alignment horizontal="center"/>
    </xf>
    <xf numFmtId="0" fontId="28" fillId="0" borderId="1" xfId="0" applyFont="1" applyBorder="1"/>
    <xf numFmtId="0" fontId="27" fillId="0" borderId="1" xfId="0" applyFont="1" applyBorder="1"/>
    <xf numFmtId="0" fontId="29" fillId="0" borderId="0" xfId="0" applyFont="1" applyAlignment="1"/>
    <xf numFmtId="44" fontId="27" fillId="2" borderId="1" xfId="0" applyNumberFormat="1" applyFont="1" applyFill="1" applyBorder="1" applyAlignment="1">
      <alignment horizontal="center" vertical="center" wrapText="1"/>
    </xf>
    <xf numFmtId="2" fontId="27" fillId="0" borderId="0" xfId="0" applyNumberFormat="1" applyFont="1" applyAlignment="1">
      <alignment horizontal="center" textRotation="90"/>
    </xf>
    <xf numFmtId="49" fontId="50" fillId="0" borderId="1" xfId="0" applyNumberFormat="1" applyFont="1" applyBorder="1" applyAlignment="1">
      <alignment horizontal="center"/>
    </xf>
    <xf numFmtId="49" fontId="50" fillId="0" borderId="1" xfId="0" applyNumberFormat="1" applyFont="1" applyBorder="1" applyAlignment="1">
      <alignment horizontal="center" vertical="center" wrapText="1"/>
    </xf>
    <xf numFmtId="49" fontId="50" fillId="0" borderId="0" xfId="0" applyNumberFormat="1" applyFont="1" applyAlignment="1">
      <alignment horizontal="center"/>
    </xf>
    <xf numFmtId="0" fontId="31" fillId="2" borderId="1" xfId="0" applyFont="1" applyFill="1" applyBorder="1" applyAlignment="1">
      <alignment wrapText="1"/>
    </xf>
    <xf numFmtId="0" fontId="27" fillId="2" borderId="1" xfId="0" applyFont="1" applyFill="1" applyBorder="1" applyAlignment="1">
      <alignment horizontal="center" wrapText="1"/>
    </xf>
    <xf numFmtId="164" fontId="31" fillId="2" borderId="1" xfId="2" applyNumberFormat="1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29" fillId="2" borderId="1" xfId="0" applyFont="1" applyFill="1" applyBorder="1" applyAlignment="1">
      <alignment wrapText="1"/>
    </xf>
    <xf numFmtId="0" fontId="44" fillId="0" borderId="1" xfId="0" applyFont="1" applyFill="1" applyBorder="1" applyAlignment="1">
      <alignment horizontal="center" wrapText="1"/>
    </xf>
    <xf numFmtId="164" fontId="29" fillId="2" borderId="1" xfId="2" applyNumberFormat="1" applyFont="1" applyFill="1" applyBorder="1" applyAlignment="1">
      <alignment horizontal="center" wrapText="1"/>
    </xf>
    <xf numFmtId="0" fontId="0" fillId="0" borderId="1" xfId="0" applyFont="1" applyBorder="1" applyAlignment="1">
      <alignment wrapText="1"/>
    </xf>
    <xf numFmtId="0" fontId="0" fillId="0" borderId="0" xfId="0" applyFont="1"/>
    <xf numFmtId="0" fontId="28" fillId="0" borderId="1" xfId="0" applyFont="1" applyFill="1" applyBorder="1" applyAlignment="1">
      <alignment horizontal="center" wrapText="1"/>
    </xf>
    <xf numFmtId="0" fontId="28" fillId="2" borderId="1" xfId="0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 wrapText="1"/>
    </xf>
    <xf numFmtId="49" fontId="27" fillId="0" borderId="1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49" fontId="29" fillId="2" borderId="1" xfId="0" applyNumberFormat="1" applyFont="1" applyFill="1" applyBorder="1" applyAlignment="1">
      <alignment horizontal="center"/>
    </xf>
    <xf numFmtId="49" fontId="29" fillId="2" borderId="1" xfId="0" applyNumberFormat="1" applyFont="1" applyFill="1" applyBorder="1" applyAlignment="1">
      <alignment horizontal="center" wrapText="1"/>
    </xf>
    <xf numFmtId="49" fontId="31" fillId="0" borderId="1" xfId="0" applyNumberFormat="1" applyFont="1" applyBorder="1" applyAlignment="1">
      <alignment horizontal="left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164" fontId="31" fillId="2" borderId="1" xfId="0" applyNumberFormat="1" applyFont="1" applyFill="1" applyBorder="1" applyAlignment="1">
      <alignment horizontal="center" vertical="center" wrapText="1"/>
    </xf>
    <xf numFmtId="49" fontId="50" fillId="0" borderId="1" xfId="0" applyNumberFormat="1" applyFont="1" applyBorder="1" applyAlignment="1">
      <alignment horizontal="center" wrapText="1"/>
    </xf>
    <xf numFmtId="49" fontId="29" fillId="0" borderId="1" xfId="0" applyNumberFormat="1" applyFont="1" applyBorder="1" applyAlignment="1">
      <alignment horizontal="left" vertical="center" wrapText="1"/>
    </xf>
    <xf numFmtId="164" fontId="29" fillId="2" borderId="1" xfId="0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wrapText="1"/>
    </xf>
    <xf numFmtId="0" fontId="27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wrapText="1"/>
    </xf>
    <xf numFmtId="0" fontId="28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horizontal="left" wrapText="1"/>
    </xf>
    <xf numFmtId="0" fontId="31" fillId="0" borderId="1" xfId="0" applyFont="1" applyFill="1" applyBorder="1" applyAlignment="1">
      <alignment wrapText="1"/>
    </xf>
    <xf numFmtId="0" fontId="28" fillId="0" borderId="1" xfId="0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/>
    </xf>
    <xf numFmtId="49" fontId="28" fillId="0" borderId="1" xfId="0" applyNumberFormat="1" applyFont="1" applyFill="1" applyBorder="1" applyAlignment="1">
      <alignment horizontal="center"/>
    </xf>
    <xf numFmtId="165" fontId="31" fillId="2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wrapText="1"/>
    </xf>
    <xf numFmtId="0" fontId="0" fillId="0" borderId="0" xfId="0" applyFont="1" applyFill="1"/>
    <xf numFmtId="0" fontId="29" fillId="0" borderId="1" xfId="0" applyFont="1" applyFill="1" applyBorder="1" applyAlignment="1">
      <alignment wrapText="1"/>
    </xf>
    <xf numFmtId="165" fontId="29" fillId="2" borderId="1" xfId="0" applyNumberFormat="1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 wrapText="1"/>
    </xf>
    <xf numFmtId="0" fontId="34" fillId="0" borderId="1" xfId="0" applyFont="1" applyFill="1" applyBorder="1" applyAlignment="1">
      <alignment wrapText="1"/>
    </xf>
    <xf numFmtId="0" fontId="34" fillId="0" borderId="0" xfId="0" applyFont="1" applyFill="1"/>
    <xf numFmtId="49" fontId="28" fillId="0" borderId="1" xfId="0" applyNumberFormat="1" applyFont="1" applyFill="1" applyBorder="1" applyAlignment="1">
      <alignment horizontal="center" wrapText="1"/>
    </xf>
    <xf numFmtId="0" fontId="45" fillId="2" borderId="1" xfId="0" applyFont="1" applyFill="1" applyBorder="1" applyAlignment="1">
      <alignment wrapText="1"/>
    </xf>
    <xf numFmtId="0" fontId="27" fillId="0" borderId="1" xfId="0" applyFont="1" applyBorder="1" applyAlignment="1">
      <alignment horizontal="center"/>
    </xf>
    <xf numFmtId="0" fontId="5" fillId="0" borderId="1" xfId="0" applyFont="1" applyBorder="1"/>
    <xf numFmtId="0" fontId="0" fillId="2" borderId="0" xfId="0" applyFill="1" applyBorder="1"/>
    <xf numFmtId="0" fontId="0" fillId="2" borderId="1" xfId="0" applyFill="1" applyBorder="1"/>
    <xf numFmtId="164" fontId="28" fillId="0" borderId="0" xfId="0" applyNumberFormat="1" applyFont="1"/>
    <xf numFmtId="0" fontId="42" fillId="2" borderId="0" xfId="1" applyFont="1" applyFill="1" applyAlignment="1" applyProtection="1">
      <alignment horizontal="center"/>
      <protection hidden="1"/>
    </xf>
    <xf numFmtId="0" fontId="44" fillId="2" borderId="0" xfId="1" applyFont="1" applyFill="1" applyAlignment="1" applyProtection="1">
      <alignment horizontal="center"/>
      <protection hidden="1"/>
    </xf>
    <xf numFmtId="0" fontId="33" fillId="0" borderId="0" xfId="1" applyFont="1"/>
    <xf numFmtId="0" fontId="54" fillId="0" borderId="0" xfId="1" applyFont="1" applyProtection="1">
      <protection hidden="1"/>
    </xf>
    <xf numFmtId="0" fontId="54" fillId="0" borderId="0" xfId="1" applyFont="1"/>
    <xf numFmtId="0" fontId="44" fillId="0" borderId="0" xfId="1" applyNumberFormat="1" applyFont="1" applyFill="1" applyBorder="1" applyAlignment="1" applyProtection="1">
      <alignment wrapText="1"/>
      <protection hidden="1"/>
    </xf>
    <xf numFmtId="0" fontId="44" fillId="2" borderId="0" xfId="1" applyNumberFormat="1" applyFont="1" applyFill="1" applyBorder="1" applyAlignment="1" applyProtection="1">
      <alignment horizontal="center" wrapText="1"/>
      <protection hidden="1"/>
    </xf>
    <xf numFmtId="166" fontId="44" fillId="0" borderId="1" xfId="1" applyNumberFormat="1" applyFont="1" applyFill="1" applyBorder="1" applyAlignment="1" applyProtection="1">
      <alignment horizontal="center" wrapText="1"/>
      <protection hidden="1"/>
    </xf>
    <xf numFmtId="169" fontId="44" fillId="0" borderId="1" xfId="1" applyNumberFormat="1" applyFont="1" applyFill="1" applyBorder="1" applyAlignment="1" applyProtection="1">
      <alignment horizontal="right" wrapText="1"/>
      <protection hidden="1"/>
    </xf>
    <xf numFmtId="0" fontId="33" fillId="2" borderId="0" xfId="1" applyFont="1" applyFill="1" applyAlignment="1">
      <alignment horizontal="center"/>
    </xf>
    <xf numFmtId="49" fontId="44" fillId="0" borderId="0" xfId="1" applyNumberFormat="1" applyFont="1" applyFill="1" applyBorder="1" applyAlignment="1" applyProtection="1">
      <alignment wrapText="1"/>
      <protection hidden="1"/>
    </xf>
    <xf numFmtId="0" fontId="33" fillId="2" borderId="0" xfId="1" applyFont="1" applyFill="1"/>
    <xf numFmtId="168" fontId="44" fillId="0" borderId="1" xfId="1" applyNumberFormat="1" applyFont="1" applyFill="1" applyBorder="1" applyAlignment="1" applyProtection="1">
      <alignment horizontal="right" wrapText="1"/>
      <protection hidden="1"/>
    </xf>
    <xf numFmtId="49" fontId="44" fillId="0" borderId="1" xfId="1" applyNumberFormat="1" applyFont="1" applyFill="1" applyBorder="1" applyAlignment="1" applyProtection="1">
      <alignment horizontal="center" wrapText="1"/>
      <protection hidden="1"/>
    </xf>
    <xf numFmtId="49" fontId="44" fillId="2" borderId="1" xfId="1" applyNumberFormat="1" applyFont="1" applyFill="1" applyBorder="1" applyAlignment="1" applyProtection="1">
      <alignment horizontal="center" wrapText="1"/>
      <protection hidden="1"/>
    </xf>
    <xf numFmtId="166" fontId="44" fillId="2" borderId="1" xfId="1" applyNumberFormat="1" applyFont="1" applyFill="1" applyBorder="1" applyAlignment="1" applyProtection="1">
      <alignment horizontal="center" wrapText="1"/>
      <protection hidden="1"/>
    </xf>
    <xf numFmtId="169" fontId="44" fillId="2" borderId="1" xfId="1" applyNumberFormat="1" applyFont="1" applyFill="1" applyBorder="1" applyAlignment="1" applyProtection="1">
      <alignment horizontal="right" wrapText="1"/>
      <protection hidden="1"/>
    </xf>
    <xf numFmtId="168" fontId="44" fillId="2" borderId="1" xfId="1" applyNumberFormat="1" applyFont="1" applyFill="1" applyBorder="1" applyAlignment="1" applyProtection="1">
      <alignment horizontal="right" wrapText="1"/>
      <protection hidden="1"/>
    </xf>
    <xf numFmtId="167" fontId="44" fillId="2" borderId="1" xfId="1" applyNumberFormat="1" applyFont="1" applyFill="1" applyBorder="1" applyAlignment="1" applyProtection="1">
      <alignment horizontal="left" wrapText="1"/>
      <protection hidden="1"/>
    </xf>
    <xf numFmtId="0" fontId="48" fillId="2" borderId="1" xfId="1" applyFont="1" applyFill="1" applyBorder="1" applyAlignment="1" applyProtection="1">
      <alignment horizontal="center" vertical="center" wrapText="1"/>
      <protection hidden="1"/>
    </xf>
    <xf numFmtId="0" fontId="47" fillId="0" borderId="1" xfId="1" applyNumberFormat="1" applyFont="1" applyFill="1" applyBorder="1" applyAlignment="1" applyProtection="1">
      <alignment horizontal="center" vertical="center"/>
      <protection hidden="1"/>
    </xf>
    <xf numFmtId="0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7" fillId="0" borderId="1" xfId="1" applyFont="1" applyFill="1" applyBorder="1" applyAlignment="1" applyProtection="1">
      <alignment horizontal="center" vertical="center"/>
      <protection hidden="1"/>
    </xf>
    <xf numFmtId="0" fontId="46" fillId="0" borderId="1" xfId="1" applyNumberFormat="1" applyFont="1" applyFill="1" applyBorder="1" applyAlignment="1" applyProtection="1">
      <alignment horizontal="left" vertical="center" wrapText="1"/>
      <protection hidden="1"/>
    </xf>
    <xf numFmtId="17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66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67" fontId="44" fillId="0" borderId="1" xfId="1" applyNumberFormat="1" applyFont="1" applyFill="1" applyBorder="1" applyAlignment="1" applyProtection="1">
      <alignment horizontal="left" wrapText="1"/>
      <protection hidden="1"/>
    </xf>
    <xf numFmtId="0" fontId="48" fillId="2" borderId="1" xfId="1" applyFont="1" applyFill="1" applyBorder="1" applyAlignment="1" applyProtection="1">
      <alignment horizontal="center" wrapText="1"/>
      <protection hidden="1"/>
    </xf>
    <xf numFmtId="49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4" fillId="0" borderId="7" xfId="1" applyNumberFormat="1" applyFont="1" applyFill="1" applyBorder="1" applyAlignment="1" applyProtection="1">
      <alignment horizontal="left" wrapText="1"/>
      <protection hidden="1"/>
    </xf>
    <xf numFmtId="164" fontId="48" fillId="2" borderId="1" xfId="1" applyNumberFormat="1" applyFont="1" applyFill="1" applyBorder="1" applyAlignment="1" applyProtection="1">
      <alignment horizontal="center" vertical="center" wrapText="1"/>
      <protection hidden="1"/>
    </xf>
    <xf numFmtId="170" fontId="44" fillId="0" borderId="1" xfId="1" applyNumberFormat="1" applyFont="1" applyFill="1" applyBorder="1" applyAlignment="1" applyProtection="1">
      <alignment wrapText="1"/>
      <protection hidden="1"/>
    </xf>
    <xf numFmtId="164" fontId="44" fillId="0" borderId="1" xfId="1" applyNumberFormat="1" applyFont="1" applyFill="1" applyBorder="1" applyAlignment="1" applyProtection="1">
      <alignment wrapText="1"/>
      <protection hidden="1"/>
    </xf>
    <xf numFmtId="167" fontId="42" fillId="0" borderId="1" xfId="1" applyNumberFormat="1" applyFont="1" applyFill="1" applyBorder="1" applyAlignment="1" applyProtection="1">
      <alignment horizontal="left" wrapText="1"/>
      <protection hidden="1"/>
    </xf>
    <xf numFmtId="0" fontId="46" fillId="0" borderId="1" xfId="0" applyFont="1" applyFill="1" applyBorder="1" applyAlignment="1">
      <alignment horizontal="center" wrapText="1"/>
    </xf>
    <xf numFmtId="49" fontId="44" fillId="0" borderId="1" xfId="0" applyNumberFormat="1" applyFont="1" applyFill="1" applyBorder="1" applyAlignment="1">
      <alignment horizontal="center" wrapText="1"/>
    </xf>
    <xf numFmtId="0" fontId="29" fillId="10" borderId="1" xfId="0" applyFont="1" applyFill="1" applyBorder="1" applyAlignment="1">
      <alignment wrapText="1"/>
    </xf>
    <xf numFmtId="0" fontId="31" fillId="10" borderId="1" xfId="0" applyFont="1" applyFill="1" applyBorder="1" applyAlignment="1">
      <alignment wrapText="1"/>
    </xf>
    <xf numFmtId="49" fontId="29" fillId="0" borderId="1" xfId="0" applyNumberFormat="1" applyFont="1" applyBorder="1" applyAlignment="1">
      <alignment horizontal="center"/>
    </xf>
    <xf numFmtId="49" fontId="29" fillId="0" borderId="1" xfId="0" applyNumberFormat="1" applyFont="1" applyBorder="1" applyAlignment="1">
      <alignment horizontal="left"/>
    </xf>
    <xf numFmtId="4" fontId="29" fillId="0" borderId="1" xfId="0" applyNumberFormat="1" applyFont="1" applyBorder="1" applyAlignment="1">
      <alignment horizontal="center"/>
    </xf>
    <xf numFmtId="4" fontId="31" fillId="0" borderId="1" xfId="0" applyNumberFormat="1" applyFont="1" applyBorder="1" applyAlignment="1">
      <alignment horizontal="center"/>
    </xf>
    <xf numFmtId="0" fontId="42" fillId="2" borderId="0" xfId="1" applyFont="1" applyFill="1" applyProtection="1">
      <protection hidden="1"/>
    </xf>
    <xf numFmtId="49" fontId="42" fillId="2" borderId="0" xfId="1" applyNumberFormat="1" applyFont="1" applyFill="1" applyProtection="1">
      <protection hidden="1"/>
    </xf>
    <xf numFmtId="0" fontId="42" fillId="2" borderId="0" xfId="1" applyFont="1" applyFill="1" applyAlignment="1" applyProtection="1">
      <alignment horizontal="left"/>
      <protection hidden="1"/>
    </xf>
    <xf numFmtId="0" fontId="43" fillId="2" borderId="0" xfId="1" applyFont="1" applyFill="1"/>
    <xf numFmtId="0" fontId="44" fillId="2" borderId="0" xfId="1" applyFont="1" applyFill="1" applyProtection="1">
      <protection hidden="1"/>
    </xf>
    <xf numFmtId="49" fontId="44" fillId="2" borderId="0" xfId="1" applyNumberFormat="1" applyFont="1" applyFill="1" applyProtection="1">
      <protection hidden="1"/>
    </xf>
    <xf numFmtId="0" fontId="44" fillId="2" borderId="0" xfId="1" applyFont="1" applyFill="1" applyAlignment="1" applyProtection="1">
      <alignment horizontal="left"/>
      <protection hidden="1"/>
    </xf>
    <xf numFmtId="0" fontId="54" fillId="2" borderId="0" xfId="1" applyFont="1" applyFill="1"/>
    <xf numFmtId="0" fontId="44" fillId="2" borderId="0" xfId="1" applyNumberFormat="1" applyFont="1" applyFill="1" applyBorder="1" applyAlignment="1" applyProtection="1">
      <alignment wrapText="1"/>
      <protection hidden="1"/>
    </xf>
    <xf numFmtId="49" fontId="44" fillId="2" borderId="0" xfId="1" applyNumberFormat="1" applyFont="1" applyFill="1" applyBorder="1" applyAlignment="1" applyProtection="1">
      <alignment wrapText="1"/>
      <protection hidden="1"/>
    </xf>
    <xf numFmtId="0" fontId="55" fillId="2" borderId="0" xfId="1" applyFont="1" applyFill="1"/>
    <xf numFmtId="0" fontId="49" fillId="2" borderId="0" xfId="1" applyFont="1" applyFill="1" applyAlignment="1">
      <alignment horizontal="center" vertical="center"/>
    </xf>
    <xf numFmtId="0" fontId="46" fillId="2" borderId="4" xfId="1" applyNumberFormat="1" applyFont="1" applyFill="1" applyBorder="1" applyAlignment="1" applyProtection="1">
      <alignment horizontal="left" vertical="center" wrapText="1"/>
      <protection hidden="1"/>
    </xf>
    <xf numFmtId="49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66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right" vertical="center" wrapText="1"/>
      <protection hidden="1"/>
    </xf>
    <xf numFmtId="167" fontId="56" fillId="2" borderId="1" xfId="1" applyNumberFormat="1" applyFont="1" applyFill="1" applyBorder="1" applyAlignment="1" applyProtection="1">
      <alignment horizontal="left" wrapText="1"/>
      <protection hidden="1"/>
    </xf>
    <xf numFmtId="49" fontId="56" fillId="2" borderId="1" xfId="1" applyNumberFormat="1" applyFont="1" applyFill="1" applyBorder="1" applyAlignment="1" applyProtection="1">
      <alignment horizontal="center" wrapText="1"/>
      <protection hidden="1"/>
    </xf>
    <xf numFmtId="166" fontId="56" fillId="2" borderId="1" xfId="1" applyNumberFormat="1" applyFont="1" applyFill="1" applyBorder="1" applyAlignment="1" applyProtection="1">
      <alignment horizontal="center" wrapText="1"/>
      <protection hidden="1"/>
    </xf>
    <xf numFmtId="169" fontId="56" fillId="2" borderId="1" xfId="1" applyNumberFormat="1" applyFont="1" applyFill="1" applyBorder="1" applyAlignment="1" applyProtection="1">
      <alignment horizontal="right" wrapText="1"/>
      <protection hidden="1"/>
    </xf>
    <xf numFmtId="168" fontId="56" fillId="2" borderId="1" xfId="1" applyNumberFormat="1" applyFont="1" applyFill="1" applyBorder="1" applyAlignment="1" applyProtection="1">
      <alignment horizontal="right" wrapText="1"/>
      <protection hidden="1"/>
    </xf>
    <xf numFmtId="170" fontId="56" fillId="2" borderId="1" xfId="1" applyNumberFormat="1" applyFont="1" applyFill="1" applyBorder="1" applyAlignment="1" applyProtection="1">
      <alignment horizontal="right" wrapText="1"/>
      <protection hidden="1"/>
    </xf>
    <xf numFmtId="0" fontId="57" fillId="2" borderId="0" xfId="1" applyFont="1" applyFill="1"/>
    <xf numFmtId="170" fontId="44" fillId="2" borderId="1" xfId="1" applyNumberFormat="1" applyFont="1" applyFill="1" applyBorder="1" applyAlignment="1" applyProtection="1">
      <alignment horizontal="right" wrapText="1"/>
      <protection hidden="1"/>
    </xf>
    <xf numFmtId="0" fontId="44" fillId="2" borderId="0" xfId="1" applyFont="1" applyFill="1"/>
    <xf numFmtId="49" fontId="33" fillId="2" borderId="0" xfId="1" applyNumberFormat="1" applyFont="1" applyFill="1"/>
    <xf numFmtId="49" fontId="46" fillId="0" borderId="1" xfId="1" applyNumberFormat="1" applyFont="1" applyFill="1" applyBorder="1" applyAlignment="1" applyProtection="1">
      <alignment horizontal="center" wrapText="1"/>
      <protection hidden="1"/>
    </xf>
    <xf numFmtId="167" fontId="46" fillId="2" borderId="1" xfId="1" applyNumberFormat="1" applyFont="1" applyFill="1" applyBorder="1" applyAlignment="1" applyProtection="1">
      <alignment horizontal="left" wrapText="1"/>
      <protection hidden="1"/>
    </xf>
    <xf numFmtId="49" fontId="46" fillId="2" borderId="1" xfId="1" applyNumberFormat="1" applyFont="1" applyFill="1" applyBorder="1" applyAlignment="1" applyProtection="1">
      <alignment horizontal="center" wrapText="1"/>
      <protection hidden="1"/>
    </xf>
    <xf numFmtId="166" fontId="46" fillId="2" borderId="1" xfId="1" applyNumberFormat="1" applyFont="1" applyFill="1" applyBorder="1" applyAlignment="1" applyProtection="1">
      <alignment horizontal="center" wrapText="1"/>
      <protection hidden="1"/>
    </xf>
    <xf numFmtId="170" fontId="46" fillId="0" borderId="1" xfId="1" applyNumberFormat="1" applyFont="1" applyFill="1" applyBorder="1" applyAlignment="1" applyProtection="1">
      <alignment wrapText="1"/>
      <protection hidden="1"/>
    </xf>
    <xf numFmtId="164" fontId="46" fillId="0" borderId="1" xfId="1" applyNumberFormat="1" applyFont="1" applyFill="1" applyBorder="1" applyAlignment="1" applyProtection="1">
      <alignment wrapText="1"/>
      <protection hidden="1"/>
    </xf>
    <xf numFmtId="167" fontId="46" fillId="0" borderId="1" xfId="1" applyNumberFormat="1" applyFont="1" applyFill="1" applyBorder="1" applyAlignment="1" applyProtection="1">
      <alignment horizontal="left" wrapText="1"/>
      <protection hidden="1"/>
    </xf>
    <xf numFmtId="166" fontId="46" fillId="0" borderId="1" xfId="1" applyNumberFormat="1" applyFont="1" applyFill="1" applyBorder="1" applyAlignment="1" applyProtection="1">
      <alignment horizontal="center" wrapText="1"/>
      <protection hidden="1"/>
    </xf>
    <xf numFmtId="169" fontId="46" fillId="0" borderId="1" xfId="1" applyNumberFormat="1" applyFont="1" applyFill="1" applyBorder="1" applyAlignment="1" applyProtection="1">
      <alignment horizontal="right" wrapText="1"/>
      <protection hidden="1"/>
    </xf>
    <xf numFmtId="164" fontId="44" fillId="2" borderId="1" xfId="1" applyNumberFormat="1" applyFont="1" applyFill="1" applyBorder="1" applyAlignment="1" applyProtection="1">
      <alignment horizontal="right" wrapText="1"/>
      <protection hidden="1"/>
    </xf>
    <xf numFmtId="0" fontId="42" fillId="0" borderId="0" xfId="1" applyFont="1" applyAlignment="1" applyProtection="1">
      <alignment horizontal="center"/>
      <protection hidden="1"/>
    </xf>
    <xf numFmtId="167" fontId="42" fillId="2" borderId="1" xfId="1" applyNumberFormat="1" applyFont="1" applyFill="1" applyBorder="1" applyAlignment="1" applyProtection="1">
      <alignment horizontal="left" wrapText="1"/>
      <protection hidden="1"/>
    </xf>
    <xf numFmtId="167" fontId="45" fillId="0" borderId="1" xfId="1" applyNumberFormat="1" applyFont="1" applyFill="1" applyBorder="1" applyAlignment="1" applyProtection="1">
      <alignment horizontal="left" wrapText="1"/>
      <protection hidden="1"/>
    </xf>
    <xf numFmtId="0" fontId="42" fillId="0" borderId="0" xfId="0" applyFont="1"/>
    <xf numFmtId="0" fontId="42" fillId="0" borderId="0" xfId="0" applyFont="1" applyBorder="1"/>
    <xf numFmtId="0" fontId="42" fillId="0" borderId="0" xfId="0" applyFont="1" applyAlignment="1">
      <alignment wrapText="1"/>
    </xf>
    <xf numFmtId="0" fontId="45" fillId="0" borderId="10" xfId="0" applyFont="1" applyBorder="1" applyAlignment="1">
      <alignment horizontal="center" vertical="center" wrapText="1"/>
    </xf>
    <xf numFmtId="0" fontId="31" fillId="2" borderId="10" xfId="0" applyFont="1" applyFill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0" fontId="45" fillId="0" borderId="0" xfId="0" applyFont="1" applyBorder="1"/>
    <xf numFmtId="0" fontId="45" fillId="0" borderId="0" xfId="0" applyFont="1"/>
    <xf numFmtId="0" fontId="42" fillId="0" borderId="10" xfId="0" applyFont="1" applyBorder="1" applyAlignment="1">
      <alignment horizontal="center" wrapText="1"/>
    </xf>
    <xf numFmtId="0" fontId="42" fillId="0" borderId="12" xfId="0" applyFont="1" applyBorder="1" applyAlignment="1">
      <alignment horizontal="center" wrapText="1"/>
    </xf>
    <xf numFmtId="165" fontId="45" fillId="0" borderId="17" xfId="0" applyNumberFormat="1" applyFont="1" applyBorder="1" applyAlignment="1">
      <alignment horizontal="center" wrapText="1"/>
    </xf>
    <xf numFmtId="0" fontId="42" fillId="0" borderId="19" xfId="0" applyFont="1" applyBorder="1" applyAlignment="1">
      <alignment horizontal="center" vertical="center" wrapText="1"/>
    </xf>
    <xf numFmtId="0" fontId="29" fillId="2" borderId="2" xfId="0" applyFont="1" applyFill="1" applyBorder="1" applyAlignment="1">
      <alignment wrapText="1"/>
    </xf>
    <xf numFmtId="0" fontId="42" fillId="0" borderId="14" xfId="0" applyFont="1" applyBorder="1" applyAlignment="1">
      <alignment horizontal="center" vertical="center" wrapText="1"/>
    </xf>
    <xf numFmtId="0" fontId="30" fillId="10" borderId="1" xfId="0" applyFont="1" applyFill="1" applyBorder="1" applyAlignment="1">
      <alignment wrapText="1"/>
    </xf>
    <xf numFmtId="0" fontId="29" fillId="10" borderId="2" xfId="0" applyFont="1" applyFill="1" applyBorder="1" applyAlignment="1">
      <alignment wrapText="1"/>
    </xf>
    <xf numFmtId="0" fontId="32" fillId="10" borderId="1" xfId="0" applyFont="1" applyFill="1" applyBorder="1" applyAlignment="1">
      <alignment wrapText="1"/>
    </xf>
    <xf numFmtId="0" fontId="58" fillId="0" borderId="0" xfId="0" applyFont="1"/>
    <xf numFmtId="0" fontId="58" fillId="0" borderId="0" xfId="0" applyFont="1" applyAlignment="1">
      <alignment wrapText="1"/>
    </xf>
    <xf numFmtId="0" fontId="59" fillId="0" borderId="10" xfId="0" applyFont="1" applyBorder="1" applyAlignment="1">
      <alignment horizontal="center" vertical="center" wrapText="1"/>
    </xf>
    <xf numFmtId="0" fontId="58" fillId="0" borderId="10" xfId="0" applyFont="1" applyBorder="1" applyAlignment="1">
      <alignment horizontal="center" wrapText="1"/>
    </xf>
    <xf numFmtId="0" fontId="32" fillId="2" borderId="17" xfId="0" applyFont="1" applyFill="1" applyBorder="1" applyAlignment="1">
      <alignment wrapText="1"/>
    </xf>
    <xf numFmtId="49" fontId="30" fillId="10" borderId="1" xfId="0" applyNumberFormat="1" applyFont="1" applyFill="1" applyBorder="1" applyAlignment="1">
      <alignment wrapText="1"/>
    </xf>
    <xf numFmtId="49" fontId="30" fillId="10" borderId="2" xfId="0" applyNumberFormat="1" applyFont="1" applyFill="1" applyBorder="1" applyAlignment="1">
      <alignment wrapText="1"/>
    </xf>
    <xf numFmtId="0" fontId="65" fillId="0" borderId="1" xfId="0" applyFont="1" applyFill="1" applyBorder="1" applyAlignment="1">
      <alignment horizontal="left" vertical="center" wrapText="1"/>
    </xf>
    <xf numFmtId="0" fontId="65" fillId="0" borderId="11" xfId="0" applyFont="1" applyFill="1" applyBorder="1" applyAlignment="1">
      <alignment horizontal="left" vertical="center" wrapText="1"/>
    </xf>
    <xf numFmtId="4" fontId="45" fillId="0" borderId="23" xfId="0" applyNumberFormat="1" applyFont="1" applyBorder="1" applyAlignment="1">
      <alignment horizontal="center" vertical="center"/>
    </xf>
    <xf numFmtId="0" fontId="30" fillId="10" borderId="4" xfId="0" applyFont="1" applyFill="1" applyBorder="1" applyAlignment="1">
      <alignment wrapText="1"/>
    </xf>
    <xf numFmtId="49" fontId="58" fillId="0" borderId="0" xfId="0" applyNumberFormat="1" applyFont="1"/>
    <xf numFmtId="49" fontId="58" fillId="0" borderId="0" xfId="0" applyNumberFormat="1" applyFont="1" applyAlignment="1">
      <alignment wrapText="1"/>
    </xf>
    <xf numFmtId="49" fontId="58" fillId="0" borderId="9" xfId="0" applyNumberFormat="1" applyFont="1" applyBorder="1" applyAlignment="1">
      <alignment horizontal="center" wrapText="1"/>
    </xf>
    <xf numFmtId="49" fontId="65" fillId="0" borderId="7" xfId="0" applyNumberFormat="1" applyFont="1" applyFill="1" applyBorder="1" applyAlignment="1">
      <alignment horizontal="center" vertical="center"/>
    </xf>
    <xf numFmtId="49" fontId="65" fillId="0" borderId="15" xfId="0" applyNumberFormat="1" applyFont="1" applyFill="1" applyBorder="1" applyAlignment="1">
      <alignment horizontal="center" vertical="center"/>
    </xf>
    <xf numFmtId="165" fontId="45" fillId="0" borderId="1" xfId="0" applyNumberFormat="1" applyFont="1" applyBorder="1" applyAlignment="1">
      <alignment horizontal="center" wrapText="1"/>
    </xf>
    <xf numFmtId="49" fontId="59" fillId="0" borderId="20" xfId="0" applyNumberFormat="1" applyFont="1" applyBorder="1" applyAlignment="1">
      <alignment horizontal="center" wrapText="1"/>
    </xf>
    <xf numFmtId="49" fontId="59" fillId="0" borderId="7" xfId="0" applyNumberFormat="1" applyFont="1" applyBorder="1" applyAlignment="1">
      <alignment horizontal="center" wrapText="1"/>
    </xf>
    <xf numFmtId="0" fontId="45" fillId="0" borderId="14" xfId="0" applyFont="1" applyBorder="1"/>
    <xf numFmtId="4" fontId="66" fillId="0" borderId="19" xfId="0" applyNumberFormat="1" applyFont="1" applyFill="1" applyBorder="1" applyAlignment="1">
      <alignment vertical="center" wrapText="1"/>
    </xf>
    <xf numFmtId="49" fontId="58" fillId="0" borderId="7" xfId="0" applyNumberFormat="1" applyFont="1" applyBorder="1" applyAlignment="1">
      <alignment horizontal="center" wrapText="1"/>
    </xf>
    <xf numFmtId="0" fontId="45" fillId="0" borderId="25" xfId="0" applyFont="1" applyBorder="1" applyAlignment="1">
      <alignment vertical="center" wrapText="1"/>
    </xf>
    <xf numFmtId="4" fontId="66" fillId="0" borderId="14" xfId="0" applyNumberFormat="1" applyFont="1" applyFill="1" applyBorder="1" applyAlignment="1">
      <alignment vertical="center" wrapText="1"/>
    </xf>
    <xf numFmtId="165" fontId="42" fillId="0" borderId="1" xfId="0" applyNumberFormat="1" applyFont="1" applyBorder="1" applyAlignment="1">
      <alignment horizontal="center" wrapText="1"/>
    </xf>
    <xf numFmtId="49" fontId="65" fillId="0" borderId="22" xfId="0" applyNumberFormat="1" applyFont="1" applyFill="1" applyBorder="1" applyAlignment="1">
      <alignment horizontal="center" vertical="center"/>
    </xf>
    <xf numFmtId="165" fontId="42" fillId="0" borderId="4" xfId="0" applyNumberFormat="1" applyFont="1" applyBorder="1" applyAlignment="1">
      <alignment horizontal="center" wrapText="1"/>
    </xf>
    <xf numFmtId="0" fontId="42" fillId="0" borderId="25" xfId="0" applyFont="1" applyBorder="1" applyAlignment="1">
      <alignment vertical="center" wrapText="1"/>
    </xf>
    <xf numFmtId="0" fontId="42" fillId="0" borderId="14" xfId="0" applyFont="1" applyBorder="1" applyAlignment="1">
      <alignment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 wrapText="1"/>
    </xf>
    <xf numFmtId="4" fontId="45" fillId="0" borderId="6" xfId="0" applyNumberFormat="1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wrapText="1"/>
    </xf>
    <xf numFmtId="4" fontId="42" fillId="0" borderId="1" xfId="0" applyNumberFormat="1" applyFont="1" applyFill="1" applyBorder="1" applyAlignment="1">
      <alignment horizontal="center" vertical="center"/>
    </xf>
    <xf numFmtId="4" fontId="45" fillId="0" borderId="1" xfId="0" applyNumberFormat="1" applyFont="1" applyFill="1" applyBorder="1" applyAlignment="1">
      <alignment horizontal="center" vertical="center"/>
    </xf>
    <xf numFmtId="4" fontId="42" fillId="0" borderId="11" xfId="0" applyNumberFormat="1" applyFont="1" applyFill="1" applyBorder="1" applyAlignment="1">
      <alignment horizontal="center" vertical="center"/>
    </xf>
    <xf numFmtId="4" fontId="45" fillId="0" borderId="26" xfId="0" applyNumberFormat="1" applyFont="1" applyBorder="1" applyAlignment="1">
      <alignment horizontal="center"/>
    </xf>
    <xf numFmtId="164" fontId="31" fillId="0" borderId="4" xfId="0" applyNumberFormat="1" applyFont="1" applyBorder="1" applyAlignment="1">
      <alignment horizontal="center"/>
    </xf>
    <xf numFmtId="164" fontId="29" fillId="0" borderId="1" xfId="0" applyNumberFormat="1" applyFont="1" applyBorder="1" applyAlignment="1">
      <alignment horizontal="center"/>
    </xf>
    <xf numFmtId="164" fontId="31" fillId="0" borderId="1" xfId="0" applyNumberFormat="1" applyFont="1" applyBorder="1" applyAlignment="1">
      <alignment horizontal="center"/>
    </xf>
    <xf numFmtId="164" fontId="29" fillId="0" borderId="2" xfId="0" applyNumberFormat="1" applyFont="1" applyBorder="1" applyAlignment="1">
      <alignment horizontal="center"/>
    </xf>
    <xf numFmtId="4" fontId="66" fillId="0" borderId="16" xfId="0" applyNumberFormat="1" applyFont="1" applyFill="1" applyBorder="1" applyAlignment="1">
      <alignment vertical="center" wrapText="1"/>
    </xf>
    <xf numFmtId="49" fontId="60" fillId="0" borderId="9" xfId="0" applyNumberFormat="1" applyFont="1" applyBorder="1" applyAlignment="1">
      <alignment horizontal="center" vertical="center" wrapText="1"/>
    </xf>
    <xf numFmtId="0" fontId="31" fillId="10" borderId="28" xfId="0" applyFont="1" applyFill="1" applyBorder="1" applyAlignment="1">
      <alignment wrapText="1"/>
    </xf>
    <xf numFmtId="49" fontId="31" fillId="10" borderId="1" xfId="0" applyNumberFormat="1" applyFont="1" applyFill="1" applyBorder="1" applyAlignment="1">
      <alignment horizontal="center" wrapText="1"/>
    </xf>
    <xf numFmtId="0" fontId="29" fillId="2" borderId="0" xfId="0" applyFont="1" applyFill="1"/>
    <xf numFmtId="49" fontId="29" fillId="10" borderId="1" xfId="0" applyNumberFormat="1" applyFont="1" applyFill="1" applyBorder="1" applyAlignment="1">
      <alignment horizontal="center" wrapText="1"/>
    </xf>
    <xf numFmtId="49" fontId="29" fillId="10" borderId="1" xfId="0" applyNumberFormat="1" applyFont="1" applyFill="1" applyBorder="1" applyAlignment="1">
      <alignment horizontal="center"/>
    </xf>
    <xf numFmtId="49" fontId="31" fillId="10" borderId="1" xfId="0" applyNumberFormat="1" applyFont="1" applyFill="1" applyBorder="1" applyAlignment="1">
      <alignment horizontal="center"/>
    </xf>
    <xf numFmtId="49" fontId="45" fillId="10" borderId="1" xfId="0" applyNumberFormat="1" applyFont="1" applyFill="1" applyBorder="1" applyAlignment="1">
      <alignment wrapText="1"/>
    </xf>
    <xf numFmtId="0" fontId="42" fillId="2" borderId="0" xfId="0" applyFont="1" applyFill="1"/>
    <xf numFmtId="164" fontId="61" fillId="10" borderId="1" xfId="0" applyNumberFormat="1" applyFont="1" applyFill="1" applyBorder="1" applyAlignment="1">
      <alignment horizontal="right"/>
    </xf>
    <xf numFmtId="164" fontId="61" fillId="10" borderId="1" xfId="0" applyNumberFormat="1" applyFont="1" applyFill="1" applyBorder="1" applyAlignment="1">
      <alignment horizontal="right" wrapText="1"/>
    </xf>
    <xf numFmtId="164" fontId="62" fillId="2" borderId="1" xfId="0" applyNumberFormat="1" applyFont="1" applyFill="1" applyBorder="1"/>
    <xf numFmtId="164" fontId="62" fillId="0" borderId="1" xfId="0" applyNumberFormat="1" applyFont="1" applyBorder="1"/>
    <xf numFmtId="164" fontId="62" fillId="10" borderId="1" xfId="0" applyNumberFormat="1" applyFont="1" applyFill="1" applyBorder="1" applyAlignment="1">
      <alignment horizontal="right"/>
    </xf>
    <xf numFmtId="164" fontId="62" fillId="10" borderId="1" xfId="0" applyNumberFormat="1" applyFont="1" applyFill="1" applyBorder="1" applyAlignment="1">
      <alignment horizontal="right" wrapText="1"/>
    </xf>
    <xf numFmtId="164" fontId="61" fillId="2" borderId="1" xfId="0" applyNumberFormat="1" applyFont="1" applyFill="1" applyBorder="1"/>
    <xf numFmtId="164" fontId="61" fillId="0" borderId="1" xfId="0" applyNumberFormat="1" applyFont="1" applyBorder="1"/>
    <xf numFmtId="164" fontId="63" fillId="10" borderId="1" xfId="0" applyNumberFormat="1" applyFont="1" applyFill="1" applyBorder="1" applyAlignment="1">
      <alignment horizontal="right"/>
    </xf>
    <xf numFmtId="164" fontId="64" fillId="10" borderId="1" xfId="0" applyNumberFormat="1" applyFont="1" applyFill="1" applyBorder="1" applyAlignment="1">
      <alignment horizontal="right"/>
    </xf>
    <xf numFmtId="0" fontId="28" fillId="0" borderId="0" xfId="0" applyFont="1" applyAlignment="1">
      <alignment vertical="center"/>
    </xf>
    <xf numFmtId="164" fontId="28" fillId="0" borderId="1" xfId="0" applyNumberFormat="1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61" fillId="10" borderId="1" xfId="0" applyFont="1" applyFill="1" applyBorder="1" applyAlignment="1">
      <alignment wrapText="1"/>
    </xf>
    <xf numFmtId="0" fontId="62" fillId="10" borderId="1" xfId="0" applyFont="1" applyFill="1" applyBorder="1" applyAlignment="1">
      <alignment wrapText="1"/>
    </xf>
    <xf numFmtId="0" fontId="64" fillId="10" borderId="1" xfId="0" applyFont="1" applyFill="1" applyBorder="1" applyAlignment="1">
      <alignment wrapText="1"/>
    </xf>
    <xf numFmtId="49" fontId="62" fillId="10" borderId="1" xfId="0" applyNumberFormat="1" applyFont="1" applyFill="1" applyBorder="1" applyAlignment="1">
      <alignment wrapText="1"/>
    </xf>
    <xf numFmtId="0" fontId="61" fillId="10" borderId="1" xfId="0" applyFont="1" applyFill="1" applyBorder="1" applyAlignment="1">
      <alignment horizontal="left" vertical="center" wrapText="1"/>
    </xf>
    <xf numFmtId="0" fontId="64" fillId="10" borderId="1" xfId="0" applyFont="1" applyFill="1" applyBorder="1" applyAlignment="1">
      <alignment vertical="center" wrapText="1"/>
    </xf>
    <xf numFmtId="0" fontId="63" fillId="10" borderId="1" xfId="0" applyFont="1" applyFill="1" applyBorder="1" applyAlignment="1">
      <alignment wrapText="1"/>
    </xf>
    <xf numFmtId="0" fontId="42" fillId="10" borderId="0" xfId="0" applyFont="1" applyFill="1" applyAlignment="1">
      <alignment wrapText="1"/>
    </xf>
    <xf numFmtId="49" fontId="42" fillId="10" borderId="0" xfId="0" applyNumberFormat="1" applyFont="1" applyFill="1"/>
    <xf numFmtId="0" fontId="29" fillId="10" borderId="0" xfId="0" applyFont="1" applyFill="1"/>
    <xf numFmtId="164" fontId="29" fillId="0" borderId="0" xfId="0" applyNumberFormat="1" applyFont="1"/>
    <xf numFmtId="170" fontId="67" fillId="0" borderId="1" xfId="1" applyNumberFormat="1" applyFont="1" applyFill="1" applyBorder="1" applyAlignment="1" applyProtection="1">
      <alignment wrapText="1"/>
      <protection hidden="1"/>
    </xf>
    <xf numFmtId="172" fontId="44" fillId="2" borderId="1" xfId="1" applyNumberFormat="1" applyFont="1" applyFill="1" applyBorder="1" applyAlignment="1" applyProtection="1">
      <alignment horizontal="right" wrapText="1"/>
      <protection hidden="1"/>
    </xf>
    <xf numFmtId="0" fontId="70" fillId="0" borderId="0" xfId="0" applyFont="1"/>
    <xf numFmtId="0" fontId="70" fillId="0" borderId="0" xfId="0" applyFont="1" applyAlignment="1">
      <alignment wrapText="1"/>
    </xf>
    <xf numFmtId="0" fontId="70" fillId="0" borderId="0" xfId="0" applyFont="1" applyAlignment="1">
      <alignment horizontal="center"/>
    </xf>
    <xf numFmtId="49" fontId="46" fillId="0" borderId="1" xfId="0" applyNumberFormat="1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0" fontId="46" fillId="0" borderId="0" xfId="0" applyFont="1"/>
    <xf numFmtId="49" fontId="47" fillId="0" borderId="1" xfId="0" applyNumberFormat="1" applyFont="1" applyBorder="1" applyAlignment="1">
      <alignment horizontal="center" wrapText="1"/>
    </xf>
    <xf numFmtId="0" fontId="47" fillId="0" borderId="1" xfId="0" applyFont="1" applyBorder="1" applyAlignment="1">
      <alignment horizontal="center" wrapText="1"/>
    </xf>
    <xf numFmtId="0" fontId="47" fillId="0" borderId="0" xfId="0" applyFont="1" applyAlignment="1">
      <alignment wrapText="1"/>
    </xf>
    <xf numFmtId="0" fontId="47" fillId="0" borderId="0" xfId="0" applyFont="1"/>
    <xf numFmtId="49" fontId="59" fillId="0" borderId="1" xfId="0" applyNumberFormat="1" applyFont="1" applyBorder="1" applyAlignment="1">
      <alignment horizontal="center" wrapText="1"/>
    </xf>
    <xf numFmtId="0" fontId="59" fillId="0" borderId="1" xfId="0" applyFont="1" applyBorder="1" applyAlignment="1">
      <alignment horizontal="left" wrapText="1"/>
    </xf>
    <xf numFmtId="164" fontId="59" fillId="0" borderId="1" xfId="0" applyNumberFormat="1" applyFont="1" applyBorder="1" applyAlignment="1">
      <alignment horizontal="right" wrapText="1"/>
    </xf>
    <xf numFmtId="0" fontId="59" fillId="0" borderId="2" xfId="0" applyFont="1" applyBorder="1" applyAlignment="1">
      <alignment horizontal="center" wrapText="1"/>
    </xf>
    <xf numFmtId="0" fontId="59" fillId="0" borderId="0" xfId="0" applyFont="1" applyAlignment="1">
      <alignment wrapText="1"/>
    </xf>
    <xf numFmtId="0" fontId="59" fillId="0" borderId="0" xfId="0" applyFont="1"/>
    <xf numFmtId="49" fontId="58" fillId="0" borderId="1" xfId="0" applyNumberFormat="1" applyFont="1" applyBorder="1" applyAlignment="1">
      <alignment horizontal="center" wrapText="1"/>
    </xf>
    <xf numFmtId="0" fontId="58" fillId="0" borderId="1" xfId="0" applyFont="1" applyBorder="1" applyAlignment="1">
      <alignment horizontal="left" wrapText="1"/>
    </xf>
    <xf numFmtId="164" fontId="58" fillId="0" borderId="1" xfId="0" applyNumberFormat="1" applyFont="1" applyBorder="1" applyAlignment="1">
      <alignment horizontal="right" wrapText="1"/>
    </xf>
    <xf numFmtId="0" fontId="58" fillId="0" borderId="2" xfId="0" applyFont="1" applyBorder="1" applyAlignment="1">
      <alignment horizontal="center" wrapText="1"/>
    </xf>
    <xf numFmtId="0" fontId="32" fillId="2" borderId="1" xfId="0" applyFont="1" applyFill="1" applyBorder="1" applyAlignment="1">
      <alignment wrapText="1"/>
    </xf>
    <xf numFmtId="164" fontId="32" fillId="2" borderId="1" xfId="0" applyNumberFormat="1" applyFont="1" applyFill="1" applyBorder="1" applyAlignment="1">
      <alignment wrapText="1"/>
    </xf>
    <xf numFmtId="0" fontId="30" fillId="2" borderId="1" xfId="0" applyFont="1" applyFill="1" applyBorder="1" applyAlignment="1">
      <alignment wrapText="1"/>
    </xf>
    <xf numFmtId="164" fontId="30" fillId="2" borderId="1" xfId="0" applyNumberFormat="1" applyFont="1" applyFill="1" applyBorder="1" applyAlignment="1">
      <alignment wrapText="1"/>
    </xf>
    <xf numFmtId="164" fontId="58" fillId="0" borderId="4" xfId="0" applyNumberFormat="1" applyFont="1" applyBorder="1" applyAlignment="1">
      <alignment horizontal="right" wrapText="1"/>
    </xf>
    <xf numFmtId="0" fontId="58" fillId="0" borderId="4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164" fontId="59" fillId="0" borderId="1" xfId="0" applyNumberFormat="1" applyFont="1" applyBorder="1" applyAlignment="1">
      <alignment horizontal="center" wrapText="1"/>
    </xf>
    <xf numFmtId="164" fontId="59" fillId="0" borderId="1" xfId="0" applyNumberFormat="1" applyFont="1" applyBorder="1"/>
    <xf numFmtId="4" fontId="59" fillId="0" borderId="1" xfId="0" applyNumberFormat="1" applyFont="1" applyBorder="1"/>
    <xf numFmtId="164" fontId="58" fillId="0" borderId="0" xfId="0" applyNumberFormat="1" applyFont="1"/>
    <xf numFmtId="0" fontId="72" fillId="0" borderId="9" xfId="0" applyFont="1" applyBorder="1" applyAlignment="1">
      <alignment horizontal="center" wrapText="1"/>
    </xf>
    <xf numFmtId="0" fontId="72" fillId="0" borderId="10" xfId="0" applyFont="1" applyBorder="1" applyAlignment="1">
      <alignment horizontal="center" wrapText="1"/>
    </xf>
    <xf numFmtId="0" fontId="72" fillId="0" borderId="10" xfId="0" applyFont="1" applyBorder="1" applyAlignment="1">
      <alignment horizontal="center"/>
    </xf>
    <xf numFmtId="0" fontId="72" fillId="0" borderId="12" xfId="0" applyFont="1" applyBorder="1" applyAlignment="1">
      <alignment horizontal="center"/>
    </xf>
    <xf numFmtId="0" fontId="72" fillId="0" borderId="0" xfId="0" applyFont="1" applyAlignment="1">
      <alignment horizontal="center"/>
    </xf>
    <xf numFmtId="0" fontId="66" fillId="0" borderId="0" xfId="0" applyFont="1"/>
    <xf numFmtId="0" fontId="45" fillId="0" borderId="1" xfId="0" applyFont="1" applyFill="1" applyBorder="1" applyAlignment="1">
      <alignment horizontal="center" wrapText="1"/>
    </xf>
    <xf numFmtId="165" fontId="44" fillId="2" borderId="1" xfId="1" applyNumberFormat="1" applyFont="1" applyFill="1" applyBorder="1" applyAlignment="1" applyProtection="1">
      <alignment horizontal="right" wrapText="1"/>
      <protection hidden="1"/>
    </xf>
    <xf numFmtId="0" fontId="70" fillId="0" borderId="12" xfId="0" applyFont="1" applyBorder="1"/>
    <xf numFmtId="0" fontId="70" fillId="0" borderId="36" xfId="0" applyFont="1" applyBorder="1"/>
    <xf numFmtId="0" fontId="70" fillId="0" borderId="26" xfId="0" applyFont="1" applyBorder="1"/>
    <xf numFmtId="4" fontId="70" fillId="0" borderId="26" xfId="0" applyNumberFormat="1" applyFont="1" applyBorder="1"/>
    <xf numFmtId="0" fontId="72" fillId="0" borderId="27" xfId="0" applyFont="1" applyBorder="1" applyAlignment="1">
      <alignment horizontal="center" wrapText="1"/>
    </xf>
    <xf numFmtId="0" fontId="72" fillId="0" borderId="28" xfId="0" applyFont="1" applyBorder="1" applyAlignment="1">
      <alignment horizontal="center" wrapText="1"/>
    </xf>
    <xf numFmtId="0" fontId="72" fillId="0" borderId="28" xfId="0" applyFont="1" applyBorder="1" applyAlignment="1">
      <alignment horizontal="center"/>
    </xf>
    <xf numFmtId="0" fontId="46" fillId="0" borderId="2" xfId="0" applyFont="1" applyBorder="1" applyAlignment="1">
      <alignment horizontal="center" vertical="center" wrapText="1"/>
    </xf>
    <xf numFmtId="0" fontId="72" fillId="0" borderId="21" xfId="0" applyFont="1" applyBorder="1" applyAlignment="1">
      <alignment horizontal="center"/>
    </xf>
    <xf numFmtId="0" fontId="70" fillId="0" borderId="26" xfId="0" applyFont="1" applyBorder="1" applyAlignment="1">
      <alignment wrapText="1"/>
    </xf>
    <xf numFmtId="0" fontId="71" fillId="0" borderId="0" xfId="0" applyFont="1"/>
    <xf numFmtId="0" fontId="69" fillId="0" borderId="0" xfId="0" applyFont="1"/>
    <xf numFmtId="164" fontId="31" fillId="2" borderId="1" xfId="0" applyNumberFormat="1" applyFont="1" applyFill="1" applyBorder="1" applyAlignment="1">
      <alignment horizontal="center"/>
    </xf>
    <xf numFmtId="0" fontId="70" fillId="0" borderId="40" xfId="0" applyFont="1" applyBorder="1"/>
    <xf numFmtId="49" fontId="71" fillId="11" borderId="13" xfId="0" applyNumberFormat="1" applyFont="1" applyFill="1" applyBorder="1" applyAlignment="1">
      <alignment horizontal="center" wrapText="1"/>
    </xf>
    <xf numFmtId="0" fontId="61" fillId="11" borderId="6" xfId="0" applyFont="1" applyFill="1" applyBorder="1" applyAlignment="1">
      <alignment wrapText="1"/>
    </xf>
    <xf numFmtId="0" fontId="70" fillId="11" borderId="6" xfId="0" applyFont="1" applyFill="1" applyBorder="1" applyAlignment="1">
      <alignment horizontal="center"/>
    </xf>
    <xf numFmtId="0" fontId="70" fillId="11" borderId="7" xfId="0" applyFont="1" applyFill="1" applyBorder="1"/>
    <xf numFmtId="0" fontId="70" fillId="11" borderId="1" xfId="0" applyFont="1" applyFill="1" applyBorder="1"/>
    <xf numFmtId="0" fontId="62" fillId="11" borderId="1" xfId="0" applyFont="1" applyFill="1" applyBorder="1" applyAlignment="1">
      <alignment wrapText="1"/>
    </xf>
    <xf numFmtId="0" fontId="70" fillId="11" borderId="8" xfId="0" applyFont="1" applyFill="1" applyBorder="1"/>
    <xf numFmtId="0" fontId="62" fillId="11" borderId="2" xfId="0" applyFont="1" applyFill="1" applyBorder="1" applyAlignment="1">
      <alignment wrapText="1"/>
    </xf>
    <xf numFmtId="0" fontId="70" fillId="11" borderId="2" xfId="0" applyFont="1" applyFill="1" applyBorder="1"/>
    <xf numFmtId="4" fontId="71" fillId="11" borderId="18" xfId="0" applyNumberFormat="1" applyFont="1" applyFill="1" applyBorder="1" applyAlignment="1">
      <alignment horizontal="right"/>
    </xf>
    <xf numFmtId="4" fontId="70" fillId="11" borderId="14" xfId="0" applyNumberFormat="1" applyFont="1" applyFill="1" applyBorder="1"/>
    <xf numFmtId="0" fontId="70" fillId="11" borderId="15" xfId="0" applyFont="1" applyFill="1" applyBorder="1"/>
    <xf numFmtId="0" fontId="62" fillId="11" borderId="11" xfId="0" applyFont="1" applyFill="1" applyBorder="1" applyAlignment="1">
      <alignment wrapText="1"/>
    </xf>
    <xf numFmtId="0" fontId="70" fillId="11" borderId="11" xfId="0" applyFont="1" applyFill="1" applyBorder="1"/>
    <xf numFmtId="4" fontId="70" fillId="11" borderId="16" xfId="0" applyNumberFormat="1" applyFont="1" applyFill="1" applyBorder="1"/>
    <xf numFmtId="0" fontId="70" fillId="11" borderId="13" xfId="0" applyFont="1" applyFill="1" applyBorder="1"/>
    <xf numFmtId="0" fontId="62" fillId="11" borderId="6" xfId="0" applyFont="1" applyFill="1" applyBorder="1" applyAlignment="1">
      <alignment wrapText="1"/>
    </xf>
    <xf numFmtId="0" fontId="70" fillId="11" borderId="6" xfId="0" applyFont="1" applyFill="1" applyBorder="1"/>
    <xf numFmtId="4" fontId="70" fillId="11" borderId="18" xfId="0" applyNumberFormat="1" applyFont="1" applyFill="1" applyBorder="1"/>
    <xf numFmtId="4" fontId="70" fillId="11" borderId="32" xfId="0" applyNumberFormat="1" applyFont="1" applyFill="1" applyBorder="1"/>
    <xf numFmtId="49" fontId="71" fillId="11" borderId="13" xfId="0" applyNumberFormat="1" applyFont="1" applyFill="1" applyBorder="1" applyAlignment="1">
      <alignment horizontal="center"/>
    </xf>
    <xf numFmtId="0" fontId="61" fillId="11" borderId="6" xfId="0" applyFont="1" applyFill="1" applyBorder="1" applyAlignment="1">
      <alignment horizontal="left" vertical="center" wrapText="1"/>
    </xf>
    <xf numFmtId="49" fontId="71" fillId="11" borderId="7" xfId="0" applyNumberFormat="1" applyFont="1" applyFill="1" applyBorder="1" applyAlignment="1">
      <alignment horizontal="center"/>
    </xf>
    <xf numFmtId="0" fontId="61" fillId="11" borderId="1" xfId="0" applyFont="1" applyFill="1" applyBorder="1" applyAlignment="1">
      <alignment wrapText="1"/>
    </xf>
    <xf numFmtId="0" fontId="71" fillId="11" borderId="1" xfId="0" applyFont="1" applyFill="1" applyBorder="1"/>
    <xf numFmtId="4" fontId="71" fillId="11" borderId="14" xfId="0" applyNumberFormat="1" applyFont="1" applyFill="1" applyBorder="1"/>
    <xf numFmtId="2" fontId="70" fillId="11" borderId="7" xfId="0" applyNumberFormat="1" applyFont="1" applyFill="1" applyBorder="1"/>
    <xf numFmtId="2" fontId="70" fillId="11" borderId="15" xfId="0" applyNumberFormat="1" applyFont="1" applyFill="1" applyBorder="1"/>
    <xf numFmtId="0" fontId="67" fillId="0" borderId="1" xfId="0" applyFont="1" applyBorder="1" applyAlignment="1">
      <alignment horizontal="center"/>
    </xf>
    <xf numFmtId="0" fontId="68" fillId="0" borderId="1" xfId="0" applyFont="1" applyBorder="1" applyAlignment="1">
      <alignment horizontal="center"/>
    </xf>
    <xf numFmtId="0" fontId="67" fillId="0" borderId="1" xfId="0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164" fontId="31" fillId="0" borderId="0" xfId="0" applyNumberFormat="1" applyFont="1" applyBorder="1" applyAlignment="1">
      <alignment vertical="center" wrapText="1"/>
    </xf>
    <xf numFmtId="0" fontId="66" fillId="0" borderId="0" xfId="0" applyFont="1" applyAlignment="1">
      <alignment wrapText="1"/>
    </xf>
    <xf numFmtId="0" fontId="75" fillId="0" borderId="9" xfId="0" applyFont="1" applyBorder="1" applyAlignment="1">
      <alignment horizontal="center" wrapText="1"/>
    </xf>
    <xf numFmtId="0" fontId="75" fillId="0" borderId="10" xfId="0" applyFont="1" applyBorder="1" applyAlignment="1">
      <alignment horizontal="center" wrapText="1"/>
    </xf>
    <xf numFmtId="0" fontId="75" fillId="0" borderId="10" xfId="0" applyFont="1" applyBorder="1" applyAlignment="1">
      <alignment horizontal="center"/>
    </xf>
    <xf numFmtId="0" fontId="75" fillId="0" borderId="12" xfId="0" applyFont="1" applyBorder="1" applyAlignment="1">
      <alignment horizontal="center"/>
    </xf>
    <xf numFmtId="0" fontId="75" fillId="0" borderId="0" xfId="0" applyFont="1" applyAlignment="1">
      <alignment horizontal="center"/>
    </xf>
    <xf numFmtId="49" fontId="75" fillId="0" borderId="13" xfId="0" applyNumberFormat="1" applyFont="1" applyFill="1" applyBorder="1" applyAlignment="1">
      <alignment horizontal="center"/>
    </xf>
    <xf numFmtId="0" fontId="31" fillId="0" borderId="6" xfId="0" applyFont="1" applyFill="1" applyBorder="1" applyAlignment="1">
      <alignment wrapText="1"/>
    </xf>
    <xf numFmtId="0" fontId="66" fillId="0" borderId="6" xfId="0" applyFont="1" applyFill="1" applyBorder="1"/>
    <xf numFmtId="49" fontId="75" fillId="0" borderId="15" xfId="0" applyNumberFormat="1" applyFont="1" applyFill="1" applyBorder="1" applyAlignment="1">
      <alignment horizontal="center"/>
    </xf>
    <xf numFmtId="0" fontId="29" fillId="0" borderId="11" xfId="0" applyFont="1" applyFill="1" applyBorder="1" applyAlignment="1">
      <alignment wrapText="1"/>
    </xf>
    <xf numFmtId="0" fontId="66" fillId="0" borderId="11" xfId="0" applyFont="1" applyFill="1" applyBorder="1"/>
    <xf numFmtId="4" fontId="66" fillId="0" borderId="11" xfId="0" applyNumberFormat="1" applyFont="1" applyFill="1" applyBorder="1"/>
    <xf numFmtId="49" fontId="75" fillId="0" borderId="22" xfId="0" applyNumberFormat="1" applyFont="1" applyFill="1" applyBorder="1" applyAlignment="1">
      <alignment horizontal="center"/>
    </xf>
    <xf numFmtId="0" fontId="31" fillId="10" borderId="4" xfId="0" applyFont="1" applyFill="1" applyBorder="1" applyAlignment="1">
      <alignment wrapText="1"/>
    </xf>
    <xf numFmtId="0" fontId="66" fillId="11" borderId="4" xfId="0" applyFont="1" applyFill="1" applyBorder="1"/>
    <xf numFmtId="49" fontId="75" fillId="0" borderId="8" xfId="0" applyNumberFormat="1" applyFont="1" applyFill="1" applyBorder="1" applyAlignment="1">
      <alignment horizontal="center"/>
    </xf>
    <xf numFmtId="0" fontId="66" fillId="11" borderId="2" xfId="0" applyFont="1" applyFill="1" applyBorder="1"/>
    <xf numFmtId="4" fontId="66" fillId="0" borderId="2" xfId="0" applyNumberFormat="1" applyFont="1" applyFill="1" applyBorder="1"/>
    <xf numFmtId="0" fontId="66" fillId="0" borderId="9" xfId="0" applyFont="1" applyFill="1" applyBorder="1"/>
    <xf numFmtId="0" fontId="66" fillId="0" borderId="10" xfId="0" applyFont="1" applyFill="1" applyBorder="1" applyAlignment="1">
      <alignment wrapText="1"/>
    </xf>
    <xf numFmtId="0" fontId="66" fillId="0" borderId="10" xfId="0" applyFont="1" applyFill="1" applyBorder="1"/>
    <xf numFmtId="4" fontId="66" fillId="0" borderId="10" xfId="0" applyNumberFormat="1" applyFont="1" applyFill="1" applyBorder="1"/>
    <xf numFmtId="0" fontId="66" fillId="0" borderId="12" xfId="0" applyFont="1" applyFill="1" applyBorder="1"/>
    <xf numFmtId="49" fontId="75" fillId="0" borderId="13" xfId="0" applyNumberFormat="1" applyFont="1" applyBorder="1" applyAlignment="1">
      <alignment horizontal="center" wrapText="1"/>
    </xf>
    <xf numFmtId="0" fontId="31" fillId="10" borderId="6" xfId="0" applyFont="1" applyFill="1" applyBorder="1" applyAlignment="1">
      <alignment wrapText="1"/>
    </xf>
    <xf numFmtId="0" fontId="75" fillId="0" borderId="6" xfId="0" applyFont="1" applyBorder="1" applyAlignment="1">
      <alignment horizontal="center"/>
    </xf>
    <xf numFmtId="49" fontId="75" fillId="0" borderId="15" xfId="0" applyNumberFormat="1" applyFont="1" applyBorder="1" applyAlignment="1">
      <alignment horizontal="center" wrapText="1"/>
    </xf>
    <xf numFmtId="0" fontId="75" fillId="0" borderId="11" xfId="0" applyFont="1" applyBorder="1" applyAlignment="1">
      <alignment horizontal="center"/>
    </xf>
    <xf numFmtId="49" fontId="75" fillId="0" borderId="22" xfId="0" applyNumberFormat="1" applyFont="1" applyBorder="1" applyAlignment="1">
      <alignment horizontal="center" wrapText="1"/>
    </xf>
    <xf numFmtId="0" fontId="75" fillId="0" borderId="4" xfId="0" applyFont="1" applyBorder="1" applyAlignment="1">
      <alignment horizontal="center"/>
    </xf>
    <xf numFmtId="49" fontId="75" fillId="0" borderId="13" xfId="0" applyNumberFormat="1" applyFont="1" applyFill="1" applyBorder="1" applyAlignment="1">
      <alignment horizontal="center" wrapText="1"/>
    </xf>
    <xf numFmtId="0" fontId="75" fillId="11" borderId="6" xfId="0" applyFont="1" applyFill="1" applyBorder="1" applyAlignment="1">
      <alignment horizontal="center"/>
    </xf>
    <xf numFmtId="49" fontId="75" fillId="0" borderId="22" xfId="0" applyNumberFormat="1" applyFont="1" applyFill="1" applyBorder="1" applyAlignment="1">
      <alignment horizontal="center" wrapText="1"/>
    </xf>
    <xf numFmtId="0" fontId="75" fillId="11" borderId="4" xfId="0" applyFont="1" applyFill="1" applyBorder="1" applyAlignment="1">
      <alignment horizontal="center"/>
    </xf>
    <xf numFmtId="49" fontId="75" fillId="0" borderId="7" xfId="0" applyNumberFormat="1" applyFont="1" applyFill="1" applyBorder="1" applyAlignment="1">
      <alignment horizontal="center" wrapText="1"/>
    </xf>
    <xf numFmtId="0" fontId="75" fillId="11" borderId="1" xfId="0" applyFont="1" applyFill="1" applyBorder="1" applyAlignment="1">
      <alignment horizontal="center"/>
    </xf>
    <xf numFmtId="49" fontId="75" fillId="0" borderId="15" xfId="0" applyNumberFormat="1" applyFont="1" applyFill="1" applyBorder="1" applyAlignment="1">
      <alignment horizontal="center" wrapText="1"/>
    </xf>
    <xf numFmtId="0" fontId="75" fillId="11" borderId="11" xfId="0" applyFont="1" applyFill="1" applyBorder="1" applyAlignment="1">
      <alignment horizontal="center"/>
    </xf>
    <xf numFmtId="0" fontId="70" fillId="10" borderId="0" xfId="0" applyFont="1" applyFill="1"/>
    <xf numFmtId="4" fontId="70" fillId="0" borderId="1" xfId="0" applyNumberFormat="1" applyFont="1" applyBorder="1"/>
    <xf numFmtId="0" fontId="70" fillId="10" borderId="1" xfId="0" applyFont="1" applyFill="1" applyBorder="1" applyAlignment="1">
      <alignment horizontal="center"/>
    </xf>
    <xf numFmtId="4" fontId="71" fillId="10" borderId="1" xfId="0" applyNumberFormat="1" applyFont="1" applyFill="1" applyBorder="1" applyAlignment="1">
      <alignment horizontal="right"/>
    </xf>
    <xf numFmtId="0" fontId="70" fillId="0" borderId="1" xfId="0" applyFont="1" applyBorder="1"/>
    <xf numFmtId="0" fontId="70" fillId="10" borderId="1" xfId="0" applyFont="1" applyFill="1" applyBorder="1"/>
    <xf numFmtId="0" fontId="46" fillId="0" borderId="10" xfId="0" applyFont="1" applyBorder="1" applyAlignment="1">
      <alignment horizontal="center" vertical="center" wrapText="1"/>
    </xf>
    <xf numFmtId="0" fontId="30" fillId="10" borderId="11" xfId="0" applyFont="1" applyFill="1" applyBorder="1" applyAlignment="1">
      <alignment wrapText="1"/>
    </xf>
    <xf numFmtId="49" fontId="75" fillId="0" borderId="7" xfId="0" applyNumberFormat="1" applyFont="1" applyBorder="1" applyAlignment="1">
      <alignment horizontal="center" wrapText="1"/>
    </xf>
    <xf numFmtId="0" fontId="75" fillId="0" borderId="1" xfId="0" applyFont="1" applyBorder="1" applyAlignment="1">
      <alignment horizontal="center"/>
    </xf>
    <xf numFmtId="0" fontId="75" fillId="11" borderId="28" xfId="0" applyFont="1" applyFill="1" applyBorder="1" applyAlignment="1">
      <alignment horizontal="center"/>
    </xf>
    <xf numFmtId="164" fontId="45" fillId="0" borderId="6" xfId="0" applyNumberFormat="1" applyFont="1" applyBorder="1" applyAlignment="1">
      <alignment horizontal="center" vertical="center" wrapText="1"/>
    </xf>
    <xf numFmtId="164" fontId="42" fillId="0" borderId="11" xfId="0" applyNumberFormat="1" applyFont="1" applyBorder="1" applyAlignment="1">
      <alignment horizontal="center" vertical="center" wrapText="1"/>
    </xf>
    <xf numFmtId="164" fontId="45" fillId="0" borderId="4" xfId="0" applyNumberFormat="1" applyFont="1" applyBorder="1" applyAlignment="1">
      <alignment horizontal="center" vertical="center" wrapText="1"/>
    </xf>
    <xf numFmtId="164" fontId="45" fillId="0" borderId="6" xfId="0" applyNumberFormat="1" applyFont="1" applyFill="1" applyBorder="1" applyAlignment="1">
      <alignment horizontal="center" vertical="center" wrapText="1"/>
    </xf>
    <xf numFmtId="164" fontId="42" fillId="0" borderId="4" xfId="0" applyNumberFormat="1" applyFont="1" applyFill="1" applyBorder="1" applyAlignment="1">
      <alignment horizontal="center" vertical="center" wrapText="1"/>
    </xf>
    <xf numFmtId="164" fontId="42" fillId="0" borderId="1" xfId="0" applyNumberFormat="1" applyFont="1" applyFill="1" applyBorder="1" applyAlignment="1">
      <alignment horizontal="center" vertical="center" wrapText="1"/>
    </xf>
    <xf numFmtId="164" fontId="42" fillId="0" borderId="11" xfId="0" applyNumberFormat="1" applyFont="1" applyFill="1" applyBorder="1" applyAlignment="1">
      <alignment horizontal="center" vertical="center" wrapText="1"/>
    </xf>
    <xf numFmtId="164" fontId="45" fillId="0" borderId="1" xfId="0" applyNumberFormat="1" applyFont="1" applyFill="1" applyBorder="1" applyAlignment="1">
      <alignment horizontal="center" vertical="center" wrapText="1"/>
    </xf>
    <xf numFmtId="164" fontId="45" fillId="0" borderId="1" xfId="0" applyNumberFormat="1" applyFont="1" applyBorder="1" applyAlignment="1">
      <alignment horizontal="center" vertical="center" wrapText="1"/>
    </xf>
    <xf numFmtId="164" fontId="42" fillId="0" borderId="1" xfId="0" applyNumberFormat="1" applyFont="1" applyBorder="1" applyAlignment="1">
      <alignment horizontal="center" vertical="center" wrapText="1"/>
    </xf>
    <xf numFmtId="0" fontId="75" fillId="0" borderId="36" xfId="0" applyFont="1" applyFill="1" applyBorder="1"/>
    <xf numFmtId="0" fontId="66" fillId="0" borderId="26" xfId="0" applyFont="1" applyFill="1" applyBorder="1" applyAlignment="1">
      <alignment wrapText="1"/>
    </xf>
    <xf numFmtId="0" fontId="66" fillId="0" borderId="26" xfId="0" applyFont="1" applyFill="1" applyBorder="1"/>
    <xf numFmtId="164" fontId="75" fillId="0" borderId="24" xfId="0" applyNumberFormat="1" applyFont="1" applyFill="1" applyBorder="1" applyAlignment="1">
      <alignment horizontal="center"/>
    </xf>
    <xf numFmtId="0" fontId="66" fillId="0" borderId="39" xfId="0" applyFont="1" applyFill="1" applyBorder="1" applyAlignment="1">
      <alignment vertical="center" wrapText="1"/>
    </xf>
    <xf numFmtId="0" fontId="70" fillId="0" borderId="0" xfId="0" applyFont="1" applyFill="1"/>
    <xf numFmtId="0" fontId="70" fillId="0" borderId="0" xfId="0" applyFont="1" applyBorder="1"/>
    <xf numFmtId="0" fontId="42" fillId="2" borderId="0" xfId="1" applyFont="1" applyFill="1" applyAlignment="1" applyProtection="1">
      <alignment horizontal="left"/>
      <protection hidden="1"/>
    </xf>
    <xf numFmtId="170" fontId="46" fillId="2" borderId="4" xfId="1" applyNumberFormat="1" applyFont="1" applyFill="1" applyBorder="1" applyAlignment="1" applyProtection="1">
      <alignment horizontal="right" wrapText="1"/>
      <protection hidden="1"/>
    </xf>
    <xf numFmtId="164" fontId="46" fillId="2" borderId="4" xfId="1" applyNumberFormat="1" applyFont="1" applyFill="1" applyBorder="1" applyAlignment="1" applyProtection="1">
      <alignment horizontal="right" wrapText="1"/>
      <protection hidden="1"/>
    </xf>
    <xf numFmtId="164" fontId="56" fillId="2" borderId="1" xfId="1" applyNumberFormat="1" applyFont="1" applyFill="1" applyBorder="1" applyAlignment="1" applyProtection="1">
      <alignment horizontal="right" wrapText="1"/>
      <protection hidden="1"/>
    </xf>
    <xf numFmtId="169" fontId="46" fillId="2" borderId="1" xfId="1" applyNumberFormat="1" applyFont="1" applyFill="1" applyBorder="1" applyAlignment="1" applyProtection="1">
      <alignment horizontal="center" wrapText="1"/>
      <protection hidden="1"/>
    </xf>
    <xf numFmtId="168" fontId="46" fillId="2" borderId="1" xfId="1" applyNumberFormat="1" applyFont="1" applyFill="1" applyBorder="1" applyAlignment="1" applyProtection="1">
      <alignment horizontal="right" wrapText="1"/>
      <protection hidden="1"/>
    </xf>
    <xf numFmtId="170" fontId="46" fillId="2" borderId="1" xfId="1" applyNumberFormat="1" applyFont="1" applyFill="1" applyBorder="1" applyAlignment="1" applyProtection="1">
      <alignment horizontal="right" wrapText="1"/>
      <protection hidden="1"/>
    </xf>
    <xf numFmtId="164" fontId="46" fillId="2" borderId="1" xfId="1" applyNumberFormat="1" applyFont="1" applyFill="1" applyBorder="1" applyAlignment="1" applyProtection="1">
      <alignment horizontal="right" wrapText="1"/>
      <protection hidden="1"/>
    </xf>
    <xf numFmtId="169" fontId="44" fillId="2" borderId="1" xfId="1" applyNumberFormat="1" applyFont="1" applyFill="1" applyBorder="1" applyAlignment="1" applyProtection="1">
      <alignment horizontal="center" wrapText="1"/>
      <protection hidden="1"/>
    </xf>
    <xf numFmtId="170" fontId="44" fillId="2" borderId="4" xfId="1" applyNumberFormat="1" applyFont="1" applyFill="1" applyBorder="1" applyAlignment="1" applyProtection="1">
      <alignment horizontal="right" wrapText="1"/>
      <protection hidden="1"/>
    </xf>
    <xf numFmtId="164" fontId="44" fillId="2" borderId="1" xfId="1" applyNumberFormat="1" applyFont="1" applyFill="1" applyBorder="1" applyAlignment="1"/>
    <xf numFmtId="170" fontId="44" fillId="2" borderId="1" xfId="1" applyNumberFormat="1" applyFont="1" applyFill="1" applyBorder="1"/>
    <xf numFmtId="0" fontId="46" fillId="2" borderId="1" xfId="1" applyFont="1" applyFill="1" applyBorder="1"/>
    <xf numFmtId="176" fontId="46" fillId="2" borderId="1" xfId="1" applyNumberFormat="1" applyFont="1" applyFill="1" applyBorder="1"/>
    <xf numFmtId="164" fontId="46" fillId="2" borderId="1" xfId="1" applyNumberFormat="1" applyFont="1" applyFill="1" applyBorder="1" applyAlignment="1"/>
    <xf numFmtId="0" fontId="44" fillId="2" borderId="1" xfId="1" applyFont="1" applyFill="1" applyBorder="1"/>
    <xf numFmtId="169" fontId="56" fillId="2" borderId="1" xfId="1" applyNumberFormat="1" applyFont="1" applyFill="1" applyBorder="1" applyAlignment="1" applyProtection="1">
      <alignment horizontal="center" wrapText="1"/>
      <protection hidden="1"/>
    </xf>
    <xf numFmtId="0" fontId="75" fillId="0" borderId="0" xfId="0" applyFont="1" applyAlignment="1">
      <alignment horizontal="center"/>
    </xf>
    <xf numFmtId="4" fontId="28" fillId="10" borderId="0" xfId="0" applyNumberFormat="1" applyFont="1" applyFill="1"/>
    <xf numFmtId="164" fontId="29" fillId="2" borderId="0" xfId="0" applyNumberFormat="1" applyFont="1" applyFill="1"/>
    <xf numFmtId="164" fontId="62" fillId="0" borderId="1" xfId="0" applyNumberFormat="1" applyFont="1" applyBorder="1" applyAlignment="1">
      <alignment horizontal="center" vertical="center"/>
    </xf>
    <xf numFmtId="164" fontId="29" fillId="0" borderId="1" xfId="0" applyNumberFormat="1" applyFont="1" applyBorder="1" applyAlignment="1">
      <alignment horizontal="center" vertical="center"/>
    </xf>
    <xf numFmtId="49" fontId="66" fillId="0" borderId="7" xfId="0" applyNumberFormat="1" applyFont="1" applyBorder="1" applyAlignment="1">
      <alignment horizontal="center" wrapText="1"/>
    </xf>
    <xf numFmtId="0" fontId="66" fillId="0" borderId="1" xfId="0" applyFont="1" applyBorder="1" applyAlignment="1">
      <alignment horizontal="center"/>
    </xf>
    <xf numFmtId="49" fontId="75" fillId="0" borderId="8" xfId="0" applyNumberFormat="1" applyFont="1" applyFill="1" applyBorder="1" applyAlignment="1">
      <alignment horizontal="center" wrapText="1"/>
    </xf>
    <xf numFmtId="164" fontId="42" fillId="0" borderId="2" xfId="0" applyNumberFormat="1" applyFont="1" applyFill="1" applyBorder="1" applyAlignment="1">
      <alignment horizontal="center" vertical="center" wrapText="1"/>
    </xf>
    <xf numFmtId="49" fontId="75" fillId="0" borderId="27" xfId="0" applyNumberFormat="1" applyFont="1" applyFill="1" applyBorder="1" applyAlignment="1">
      <alignment horizontal="center" wrapText="1"/>
    </xf>
    <xf numFmtId="164" fontId="45" fillId="0" borderId="28" xfId="0" applyNumberFormat="1" applyFont="1" applyFill="1" applyBorder="1" applyAlignment="1">
      <alignment horizontal="center" vertical="center" wrapText="1"/>
    </xf>
    <xf numFmtId="0" fontId="66" fillId="0" borderId="0" xfId="0" applyFont="1" applyFill="1"/>
    <xf numFmtId="0" fontId="66" fillId="0" borderId="0" xfId="0" applyFont="1" applyFill="1" applyAlignment="1">
      <alignment wrapText="1"/>
    </xf>
    <xf numFmtId="0" fontId="30" fillId="10" borderId="2" xfId="0" applyFont="1" applyFill="1" applyBorder="1" applyAlignment="1">
      <alignment wrapText="1"/>
    </xf>
    <xf numFmtId="0" fontId="75" fillId="11" borderId="2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/>
    </xf>
    <xf numFmtId="0" fontId="75" fillId="0" borderId="0" xfId="0" applyFont="1" applyAlignment="1">
      <alignment horizontal="center"/>
    </xf>
    <xf numFmtId="49" fontId="70" fillId="10" borderId="7" xfId="0" applyNumberFormat="1" applyFont="1" applyFill="1" applyBorder="1"/>
    <xf numFmtId="49" fontId="71" fillId="10" borderId="7" xfId="0" applyNumberFormat="1" applyFont="1" applyFill="1" applyBorder="1"/>
    <xf numFmtId="164" fontId="71" fillId="10" borderId="1" xfId="0" applyNumberFormat="1" applyFont="1" applyFill="1" applyBorder="1"/>
    <xf numFmtId="164" fontId="70" fillId="10" borderId="1" xfId="0" applyNumberFormat="1" applyFont="1" applyFill="1" applyBorder="1"/>
    <xf numFmtId="164" fontId="71" fillId="0" borderId="1" xfId="0" applyNumberFormat="1" applyFont="1" applyBorder="1"/>
    <xf numFmtId="0" fontId="70" fillId="0" borderId="0" xfId="0" applyFont="1" applyBorder="1" applyAlignment="1">
      <alignment horizontal="center"/>
    </xf>
    <xf numFmtId="0" fontId="45" fillId="0" borderId="1" xfId="0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vertical="center" wrapText="1"/>
    </xf>
    <xf numFmtId="49" fontId="75" fillId="0" borderId="1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left" vertical="center" wrapText="1"/>
    </xf>
    <xf numFmtId="4" fontId="66" fillId="0" borderId="1" xfId="0" applyNumberFormat="1" applyFont="1" applyFill="1" applyBorder="1" applyAlignment="1">
      <alignment vertical="center"/>
    </xf>
    <xf numFmtId="49" fontId="66" fillId="0" borderId="1" xfId="0" applyNumberFormat="1" applyFont="1" applyFill="1" applyBorder="1" applyAlignment="1">
      <alignment horizontal="center" vertical="center"/>
    </xf>
    <xf numFmtId="0" fontId="66" fillId="0" borderId="1" xfId="0" applyFont="1" applyBorder="1"/>
    <xf numFmtId="4" fontId="66" fillId="0" borderId="1" xfId="0" applyNumberFormat="1" applyFont="1" applyFill="1" applyBorder="1" applyAlignment="1">
      <alignment horizontal="center" vertical="center"/>
    </xf>
    <xf numFmtId="164" fontId="66" fillId="0" borderId="1" xfId="0" applyNumberFormat="1" applyFont="1" applyFill="1" applyBorder="1" applyAlignment="1">
      <alignment horizontal="center" vertical="center"/>
    </xf>
    <xf numFmtId="0" fontId="75" fillId="0" borderId="1" xfId="0" applyFont="1" applyBorder="1"/>
    <xf numFmtId="164" fontId="75" fillId="0" borderId="1" xfId="0" applyNumberFormat="1" applyFont="1" applyBorder="1" applyAlignment="1">
      <alignment horizontal="center"/>
    </xf>
    <xf numFmtId="49" fontId="66" fillId="0" borderId="8" xfId="0" applyNumberFormat="1" applyFont="1" applyBorder="1" applyAlignment="1">
      <alignment horizontal="center" wrapText="1"/>
    </xf>
    <xf numFmtId="0" fontId="66" fillId="0" borderId="2" xfId="0" applyFont="1" applyBorder="1" applyAlignment="1">
      <alignment horizontal="center"/>
    </xf>
    <xf numFmtId="164" fontId="42" fillId="0" borderId="2" xfId="0" applyNumberFormat="1" applyFont="1" applyBorder="1" applyAlignment="1">
      <alignment horizontal="center" vertical="center" wrapText="1"/>
    </xf>
    <xf numFmtId="164" fontId="42" fillId="0" borderId="6" xfId="0" applyNumberFormat="1" applyFont="1" applyFill="1" applyBorder="1" applyAlignment="1">
      <alignment horizontal="center" vertical="center" wrapText="1"/>
    </xf>
    <xf numFmtId="164" fontId="45" fillId="0" borderId="4" xfId="0" applyNumberFormat="1" applyFont="1" applyFill="1" applyBorder="1" applyAlignment="1">
      <alignment horizontal="center" vertical="center" wrapText="1"/>
    </xf>
    <xf numFmtId="49" fontId="75" fillId="0" borderId="8" xfId="0" applyNumberFormat="1" applyFont="1" applyBorder="1" applyAlignment="1">
      <alignment horizontal="center" wrapText="1"/>
    </xf>
    <xf numFmtId="0" fontId="75" fillId="0" borderId="2" xfId="0" applyFont="1" applyBorder="1" applyAlignment="1">
      <alignment horizontal="center"/>
    </xf>
    <xf numFmtId="4" fontId="75" fillId="0" borderId="6" xfId="0" applyNumberFormat="1" applyFont="1" applyFill="1" applyBorder="1"/>
    <xf numFmtId="4" fontId="75" fillId="0" borderId="4" xfId="0" applyNumberFormat="1" applyFont="1" applyFill="1" applyBorder="1"/>
    <xf numFmtId="164" fontId="28" fillId="0" borderId="1" xfId="0" applyNumberFormat="1" applyFont="1" applyBorder="1" applyAlignment="1">
      <alignment horizontal="center" vertical="center"/>
    </xf>
    <xf numFmtId="0" fontId="75" fillId="0" borderId="0" xfId="0" applyFont="1" applyAlignment="1">
      <alignment horizontal="center"/>
    </xf>
    <xf numFmtId="164" fontId="0" fillId="0" borderId="0" xfId="0" applyNumberFormat="1"/>
    <xf numFmtId="4" fontId="0" fillId="2" borderId="0" xfId="0" applyNumberFormat="1" applyFill="1" applyBorder="1"/>
    <xf numFmtId="4" fontId="0" fillId="0" borderId="0" xfId="0" applyNumberFormat="1"/>
    <xf numFmtId="0" fontId="30" fillId="2" borderId="11" xfId="0" applyFont="1" applyFill="1" applyBorder="1" applyAlignment="1">
      <alignment wrapText="1"/>
    </xf>
    <xf numFmtId="164" fontId="28" fillId="0" borderId="1" xfId="0" applyNumberFormat="1" applyFont="1" applyBorder="1" applyAlignment="1">
      <alignment horizontal="center" vertical="center" wrapText="1"/>
    </xf>
    <xf numFmtId="0" fontId="75" fillId="0" borderId="0" xfId="0" applyFont="1" applyAlignment="1">
      <alignment horizontal="center"/>
    </xf>
    <xf numFmtId="49" fontId="66" fillId="0" borderId="1" xfId="0" applyNumberFormat="1" applyFont="1" applyFill="1" applyBorder="1" applyAlignment="1">
      <alignment horizontal="center" vertical="center" wrapText="1"/>
    </xf>
    <xf numFmtId="0" fontId="61" fillId="2" borderId="1" xfId="0" applyFont="1" applyFill="1" applyBorder="1" applyAlignment="1">
      <alignment wrapText="1"/>
    </xf>
    <xf numFmtId="0" fontId="72" fillId="0" borderId="1" xfId="0" applyFont="1" applyBorder="1" applyAlignment="1">
      <alignment horizontal="center" wrapText="1"/>
    </xf>
    <xf numFmtId="0" fontId="72" fillId="0" borderId="1" xfId="0" applyFont="1" applyBorder="1" applyAlignment="1">
      <alignment horizontal="center"/>
    </xf>
    <xf numFmtId="49" fontId="71" fillId="10" borderId="1" xfId="0" applyNumberFormat="1" applyFont="1" applyFill="1" applyBorder="1" applyAlignment="1">
      <alignment horizontal="center" wrapText="1"/>
    </xf>
    <xf numFmtId="0" fontId="74" fillId="0" borderId="0" xfId="0" applyFont="1" applyAlignment="1"/>
    <xf numFmtId="4" fontId="42" fillId="0" borderId="1" xfId="0" applyNumberFormat="1" applyFont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wrapText="1"/>
    </xf>
    <xf numFmtId="0" fontId="65" fillId="0" borderId="1" xfId="0" applyFont="1" applyBorder="1" applyAlignment="1">
      <alignment horizontal="center" vertical="center"/>
    </xf>
    <xf numFmtId="49" fontId="66" fillId="0" borderId="1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center" wrapText="1"/>
    </xf>
    <xf numFmtId="4" fontId="75" fillId="0" borderId="1" xfId="0" applyNumberFormat="1" applyFont="1" applyBorder="1" applyAlignment="1">
      <alignment horizontal="center"/>
    </xf>
    <xf numFmtId="4" fontId="75" fillId="0" borderId="4" xfId="0" applyNumberFormat="1" applyFont="1" applyBorder="1" applyAlignment="1">
      <alignment horizontal="center"/>
    </xf>
    <xf numFmtId="4" fontId="45" fillId="0" borderId="4" xfId="0" applyNumberFormat="1" applyFont="1" applyBorder="1" applyAlignment="1">
      <alignment horizontal="center" vertical="center" wrapText="1"/>
    </xf>
    <xf numFmtId="49" fontId="75" fillId="0" borderId="20" xfId="0" applyNumberFormat="1" applyFont="1" applyFill="1" applyBorder="1" applyAlignment="1">
      <alignment horizontal="center" wrapText="1"/>
    </xf>
    <xf numFmtId="0" fontId="75" fillId="11" borderId="17" xfId="0" applyFont="1" applyFill="1" applyBorder="1" applyAlignment="1">
      <alignment horizontal="center"/>
    </xf>
    <xf numFmtId="164" fontId="42" fillId="0" borderId="17" xfId="0" applyNumberFormat="1" applyFont="1" applyFill="1" applyBorder="1" applyAlignment="1">
      <alignment horizontal="center" vertical="center" wrapText="1"/>
    </xf>
    <xf numFmtId="0" fontId="31" fillId="10" borderId="17" xfId="0" applyFont="1" applyFill="1" applyBorder="1" applyAlignment="1">
      <alignment wrapText="1"/>
    </xf>
    <xf numFmtId="0" fontId="32" fillId="10" borderId="6" xfId="0" applyFont="1" applyFill="1" applyBorder="1" applyAlignment="1">
      <alignment wrapText="1"/>
    </xf>
    <xf numFmtId="0" fontId="66" fillId="0" borderId="0" xfId="3" applyFont="1"/>
    <xf numFmtId="0" fontId="66" fillId="0" borderId="0" xfId="3" applyFont="1" applyAlignment="1">
      <alignment horizontal="right"/>
    </xf>
    <xf numFmtId="0" fontId="66" fillId="0" borderId="0" xfId="3" applyFont="1" applyAlignment="1">
      <alignment wrapText="1"/>
    </xf>
    <xf numFmtId="0" fontId="66" fillId="0" borderId="1" xfId="3" applyFont="1" applyFill="1" applyBorder="1" applyAlignment="1">
      <alignment horizontal="center" vertical="center" wrapText="1"/>
    </xf>
    <xf numFmtId="0" fontId="66" fillId="0" borderId="1" xfId="3" applyFont="1" applyBorder="1" applyAlignment="1">
      <alignment horizontal="center" vertical="center" wrapText="1"/>
    </xf>
    <xf numFmtId="0" fontId="66" fillId="0" borderId="1" xfId="3" applyFont="1" applyBorder="1" applyAlignment="1">
      <alignment horizontal="center"/>
    </xf>
    <xf numFmtId="0" fontId="66" fillId="0" borderId="1" xfId="3" applyFont="1" applyFill="1" applyBorder="1" applyAlignment="1">
      <alignment horizontal="center"/>
    </xf>
    <xf numFmtId="0" fontId="66" fillId="0" borderId="1" xfId="3" applyFont="1" applyBorder="1"/>
    <xf numFmtId="4" fontId="66" fillId="0" borderId="1" xfId="3" applyNumberFormat="1" applyFont="1" applyFill="1" applyBorder="1"/>
    <xf numFmtId="4" fontId="66" fillId="0" borderId="1" xfId="3" applyNumberFormat="1" applyFont="1" applyBorder="1"/>
    <xf numFmtId="4" fontId="75" fillId="0" borderId="1" xfId="3" applyNumberFormat="1" applyFont="1" applyBorder="1"/>
    <xf numFmtId="4" fontId="75" fillId="0" borderId="1" xfId="3" applyNumberFormat="1" applyFont="1" applyFill="1" applyBorder="1"/>
    <xf numFmtId="49" fontId="75" fillId="0" borderId="1" xfId="0" applyNumberFormat="1" applyFont="1" applyBorder="1" applyAlignment="1">
      <alignment horizontal="center"/>
    </xf>
    <xf numFmtId="164" fontId="75" fillId="0" borderId="1" xfId="3" applyNumberFormat="1" applyFont="1" applyBorder="1" applyAlignment="1">
      <alignment horizontal="center" vertical="center"/>
    </xf>
    <xf numFmtId="164" fontId="66" fillId="0" borderId="1" xfId="3" applyNumberFormat="1" applyFont="1" applyBorder="1" applyAlignment="1">
      <alignment horizontal="center" vertical="center"/>
    </xf>
    <xf numFmtId="4" fontId="75" fillId="0" borderId="1" xfId="3" applyNumberFormat="1" applyFont="1" applyBorder="1" applyAlignment="1">
      <alignment horizontal="center" vertical="center"/>
    </xf>
    <xf numFmtId="49" fontId="70" fillId="0" borderId="8" xfId="0" applyNumberFormat="1" applyFont="1" applyBorder="1"/>
    <xf numFmtId="0" fontId="62" fillId="10" borderId="2" xfId="0" applyFont="1" applyFill="1" applyBorder="1" applyAlignment="1">
      <alignment wrapText="1"/>
    </xf>
    <xf numFmtId="0" fontId="70" fillId="0" borderId="2" xfId="0" applyFont="1" applyBorder="1"/>
    <xf numFmtId="164" fontId="70" fillId="0" borderId="2" xfId="0" applyNumberFormat="1" applyFont="1" applyBorder="1"/>
    <xf numFmtId="49" fontId="71" fillId="10" borderId="13" xfId="0" applyNumberFormat="1" applyFont="1" applyFill="1" applyBorder="1"/>
    <xf numFmtId="0" fontId="61" fillId="10" borderId="6" xfId="0" applyFont="1" applyFill="1" applyBorder="1" applyAlignment="1">
      <alignment wrapText="1"/>
    </xf>
    <xf numFmtId="0" fontId="70" fillId="0" borderId="6" xfId="0" applyFont="1" applyBorder="1"/>
    <xf numFmtId="164" fontId="71" fillId="0" borderId="6" xfId="0" applyNumberFormat="1" applyFont="1" applyBorder="1"/>
    <xf numFmtId="0" fontId="70" fillId="0" borderId="15" xfId="0" applyFont="1" applyBorder="1"/>
    <xf numFmtId="0" fontId="64" fillId="10" borderId="11" xfId="0" applyFont="1" applyFill="1" applyBorder="1" applyAlignment="1">
      <alignment wrapText="1"/>
    </xf>
    <xf numFmtId="0" fontId="70" fillId="0" borderId="11" xfId="0" applyFont="1" applyBorder="1"/>
    <xf numFmtId="164" fontId="70" fillId="0" borderId="11" xfId="0" applyNumberFormat="1" applyFont="1" applyBorder="1"/>
    <xf numFmtId="0" fontId="75" fillId="0" borderId="0" xfId="0" applyFont="1" applyAlignment="1">
      <alignment horizontal="center"/>
    </xf>
    <xf numFmtId="0" fontId="29" fillId="2" borderId="26" xfId="0" applyFont="1" applyFill="1" applyBorder="1" applyAlignment="1">
      <alignment wrapText="1"/>
    </xf>
    <xf numFmtId="0" fontId="75" fillId="0" borderId="12" xfId="0" applyFont="1" applyBorder="1" applyAlignment="1">
      <alignment horizontal="center" vertical="center"/>
    </xf>
    <xf numFmtId="0" fontId="42" fillId="10" borderId="1" xfId="0" applyFont="1" applyFill="1" applyBorder="1" applyAlignment="1">
      <alignment wrapText="1"/>
    </xf>
    <xf numFmtId="0" fontId="42" fillId="0" borderId="0" xfId="1" applyFont="1" applyAlignment="1" applyProtection="1">
      <protection hidden="1"/>
    </xf>
    <xf numFmtId="0" fontId="70" fillId="0" borderId="11" xfId="0" applyFont="1" applyBorder="1" applyAlignment="1">
      <alignment horizontal="left" vertical="center" wrapText="1"/>
    </xf>
    <xf numFmtId="0" fontId="71" fillId="0" borderId="9" xfId="0" applyFont="1" applyBorder="1"/>
    <xf numFmtId="0" fontId="71" fillId="0" borderId="10" xfId="0" applyFont="1" applyBorder="1" applyAlignment="1">
      <alignment wrapText="1"/>
    </xf>
    <xf numFmtId="0" fontId="71" fillId="0" borderId="10" xfId="0" applyFont="1" applyBorder="1"/>
    <xf numFmtId="0" fontId="71" fillId="0" borderId="12" xfId="0" applyFont="1" applyBorder="1"/>
    <xf numFmtId="164" fontId="71" fillId="0" borderId="10" xfId="0" applyNumberFormat="1" applyFont="1" applyBorder="1"/>
    <xf numFmtId="49" fontId="71" fillId="0" borderId="13" xfId="0" applyNumberFormat="1" applyFont="1" applyBorder="1" applyAlignment="1">
      <alignment horizontal="left"/>
    </xf>
    <xf numFmtId="0" fontId="66" fillId="0" borderId="1" xfId="0" applyFont="1" applyBorder="1" applyAlignment="1">
      <alignment horizontal="left" vertical="center" wrapText="1"/>
    </xf>
    <xf numFmtId="0" fontId="42" fillId="0" borderId="1" xfId="1" applyNumberFormat="1" applyFont="1" applyFill="1" applyBorder="1" applyAlignment="1" applyProtection="1">
      <alignment horizontal="left" wrapText="1"/>
      <protection hidden="1"/>
    </xf>
    <xf numFmtId="0" fontId="45" fillId="0" borderId="1" xfId="1" applyNumberFormat="1" applyFont="1" applyFill="1" applyBorder="1" applyAlignment="1" applyProtection="1">
      <alignment horizontal="left" wrapText="1"/>
      <protection hidden="1"/>
    </xf>
    <xf numFmtId="49" fontId="29" fillId="0" borderId="1" xfId="0" applyNumberFormat="1" applyFont="1" applyBorder="1" applyAlignment="1">
      <alignment horizontal="left" wrapText="1"/>
    </xf>
    <xf numFmtId="0" fontId="46" fillId="2" borderId="1" xfId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Alignment="1" applyProtection="1">
      <alignment horizontal="left"/>
      <protection hidden="1"/>
    </xf>
    <xf numFmtId="168" fontId="46" fillId="0" borderId="1" xfId="1" applyNumberFormat="1" applyFont="1" applyFill="1" applyBorder="1" applyAlignment="1" applyProtection="1">
      <alignment horizontal="right" wrapText="1"/>
      <protection hidden="1"/>
    </xf>
    <xf numFmtId="49" fontId="46" fillId="0" borderId="1" xfId="1" applyNumberFormat="1" applyFont="1" applyFill="1" applyBorder="1" applyAlignment="1" applyProtection="1">
      <alignment horizontal="right" wrapText="1"/>
      <protection hidden="1"/>
    </xf>
    <xf numFmtId="49" fontId="46" fillId="0" borderId="1" xfId="1" applyNumberFormat="1" applyFont="1" applyFill="1" applyBorder="1" applyAlignment="1">
      <alignment horizontal="center"/>
    </xf>
    <xf numFmtId="0" fontId="42" fillId="0" borderId="0" xfId="1" applyNumberFormat="1" applyFont="1" applyFill="1" applyBorder="1" applyAlignment="1" applyProtection="1">
      <alignment wrapText="1"/>
      <protection hidden="1"/>
    </xf>
    <xf numFmtId="0" fontId="42" fillId="2" borderId="0" xfId="1" applyNumberFormat="1" applyFont="1" applyFill="1" applyBorder="1" applyAlignment="1" applyProtection="1">
      <alignment horizontal="center" wrapText="1"/>
      <protection hidden="1"/>
    </xf>
    <xf numFmtId="164" fontId="42" fillId="0" borderId="0" xfId="1" applyNumberFormat="1" applyFont="1" applyFill="1" applyBorder="1" applyAlignment="1" applyProtection="1">
      <alignment horizontal="center" wrapText="1"/>
      <protection hidden="1"/>
    </xf>
    <xf numFmtId="0" fontId="45" fillId="0" borderId="1" xfId="1" applyNumberFormat="1" applyFont="1" applyFill="1" applyBorder="1" applyAlignment="1" applyProtection="1">
      <alignment horizontal="left" vertical="center" wrapText="1"/>
      <protection hidden="1"/>
    </xf>
    <xf numFmtId="176" fontId="54" fillId="0" borderId="0" xfId="1" applyNumberFormat="1" applyFont="1"/>
    <xf numFmtId="164" fontId="45" fillId="0" borderId="1" xfId="1" applyNumberFormat="1" applyFont="1" applyFill="1" applyBorder="1" applyAlignment="1" applyProtection="1">
      <alignment horizontal="right" wrapText="1"/>
      <protection hidden="1"/>
    </xf>
    <xf numFmtId="164" fontId="42" fillId="0" borderId="1" xfId="1" applyNumberFormat="1" applyFont="1" applyFill="1" applyBorder="1" applyAlignment="1" applyProtection="1">
      <alignment horizontal="right" wrapText="1"/>
      <protection hidden="1"/>
    </xf>
    <xf numFmtId="0" fontId="45" fillId="0" borderId="1" xfId="0" applyFont="1" applyFill="1" applyBorder="1" applyAlignment="1">
      <alignment wrapText="1"/>
    </xf>
    <xf numFmtId="164" fontId="45" fillId="0" borderId="1" xfId="1" applyNumberFormat="1" applyFont="1" applyFill="1" applyBorder="1" applyAlignment="1" applyProtection="1">
      <alignment horizontal="right"/>
      <protection hidden="1"/>
    </xf>
    <xf numFmtId="164" fontId="42" fillId="0" borderId="1" xfId="1" applyNumberFormat="1" applyFont="1" applyFill="1" applyBorder="1" applyAlignment="1" applyProtection="1">
      <alignment horizontal="right"/>
      <protection hidden="1"/>
    </xf>
    <xf numFmtId="0" fontId="42" fillId="0" borderId="1" xfId="0" applyNumberFormat="1" applyFont="1" applyFill="1" applyBorder="1" applyAlignment="1">
      <alignment wrapText="1"/>
    </xf>
    <xf numFmtId="0" fontId="43" fillId="2" borderId="0" xfId="1" applyFont="1" applyFill="1" applyAlignment="1">
      <alignment horizontal="center"/>
    </xf>
    <xf numFmtId="0" fontId="42" fillId="2" borderId="0" xfId="1" applyFont="1" applyFill="1" applyAlignment="1">
      <alignment horizontal="center"/>
    </xf>
    <xf numFmtId="0" fontId="42" fillId="0" borderId="0" xfId="1" applyFont="1" applyAlignment="1">
      <alignment horizontal="center"/>
    </xf>
    <xf numFmtId="0" fontId="43" fillId="0" borderId="0" xfId="1" applyFont="1" applyAlignment="1">
      <alignment horizontal="center"/>
    </xf>
    <xf numFmtId="0" fontId="46" fillId="0" borderId="0" xfId="1" applyFont="1" applyProtection="1">
      <protection hidden="1"/>
    </xf>
    <xf numFmtId="0" fontId="46" fillId="0" borderId="0" xfId="1" applyFont="1"/>
    <xf numFmtId="0" fontId="78" fillId="0" borderId="1" xfId="1" applyFont="1" applyFill="1" applyBorder="1" applyAlignment="1" applyProtection="1">
      <alignment horizontal="center"/>
      <protection hidden="1"/>
    </xf>
    <xf numFmtId="0" fontId="78" fillId="0" borderId="1" xfId="1" applyNumberFormat="1" applyFont="1" applyFill="1" applyBorder="1" applyAlignment="1" applyProtection="1">
      <alignment horizontal="center"/>
      <protection hidden="1"/>
    </xf>
    <xf numFmtId="0" fontId="78" fillId="0" borderId="1" xfId="1" applyNumberFormat="1" applyFont="1" applyFill="1" applyBorder="1" applyAlignment="1" applyProtection="1">
      <alignment horizontal="center" wrapText="1"/>
      <protection hidden="1"/>
    </xf>
    <xf numFmtId="0" fontId="78" fillId="2" borderId="1" xfId="1" applyFont="1" applyFill="1" applyBorder="1" applyAlignment="1" applyProtection="1">
      <alignment horizontal="center"/>
      <protection hidden="1"/>
    </xf>
    <xf numFmtId="49" fontId="78" fillId="2" borderId="1" xfId="1" applyNumberFormat="1" applyFont="1" applyFill="1" applyBorder="1" applyAlignment="1" applyProtection="1">
      <alignment horizontal="center"/>
      <protection hidden="1"/>
    </xf>
    <xf numFmtId="0" fontId="79" fillId="0" borderId="0" xfId="1" applyFont="1" applyAlignment="1" applyProtection="1">
      <protection hidden="1"/>
    </xf>
    <xf numFmtId="0" fontId="79" fillId="0" borderId="0" xfId="1" applyFont="1" applyAlignment="1"/>
    <xf numFmtId="164" fontId="43" fillId="0" borderId="0" xfId="1" applyNumberFormat="1" applyFont="1"/>
    <xf numFmtId="164" fontId="44" fillId="0" borderId="1" xfId="1" applyNumberFormat="1" applyFont="1" applyFill="1" applyBorder="1" applyAlignment="1" applyProtection="1">
      <alignment horizontal="right" wrapText="1"/>
      <protection hidden="1"/>
    </xf>
    <xf numFmtId="170" fontId="55" fillId="2" borderId="0" xfId="1" applyNumberFormat="1" applyFont="1" applyFill="1"/>
    <xf numFmtId="164" fontId="1" fillId="0" borderId="0" xfId="0" applyNumberFormat="1" applyFont="1"/>
    <xf numFmtId="0" fontId="81" fillId="0" borderId="1" xfId="0" applyFont="1" applyFill="1" applyBorder="1" applyAlignment="1">
      <alignment horizontal="center" wrapText="1"/>
    </xf>
    <xf numFmtId="0" fontId="29" fillId="0" borderId="0" xfId="0" applyFont="1" applyFill="1" applyAlignment="1"/>
    <xf numFmtId="0" fontId="28" fillId="0" borderId="0" xfId="0" applyFont="1" applyFill="1"/>
    <xf numFmtId="0" fontId="28" fillId="0" borderId="0" xfId="0" applyFont="1" applyBorder="1" applyAlignment="1">
      <alignment vertical="center"/>
    </xf>
    <xf numFmtId="0" fontId="50" fillId="0" borderId="7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 wrapText="1"/>
    </xf>
    <xf numFmtId="0" fontId="50" fillId="0" borderId="0" xfId="0" applyFont="1" applyBorder="1" applyAlignment="1">
      <alignment vertical="center"/>
    </xf>
    <xf numFmtId="0" fontId="50" fillId="0" borderId="0" xfId="0" applyFont="1" applyAlignment="1">
      <alignment vertical="center"/>
    </xf>
    <xf numFmtId="0" fontId="31" fillId="0" borderId="7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4" fillId="0" borderId="25" xfId="0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wrapText="1"/>
    </xf>
    <xf numFmtId="49" fontId="28" fillId="2" borderId="1" xfId="0" applyNumberFormat="1" applyFont="1" applyFill="1" applyBorder="1" applyAlignment="1">
      <alignment horizontal="center"/>
    </xf>
    <xf numFmtId="43" fontId="45" fillId="0" borderId="14" xfId="2" applyFont="1" applyFill="1" applyBorder="1" applyAlignment="1">
      <alignment horizontal="right"/>
    </xf>
    <xf numFmtId="43" fontId="28" fillId="0" borderId="0" xfId="2" applyFont="1" applyBorder="1" applyAlignment="1">
      <alignment wrapText="1"/>
    </xf>
    <xf numFmtId="0" fontId="27" fillId="0" borderId="0" xfId="0" applyFont="1" applyBorder="1" applyAlignment="1">
      <alignment wrapText="1"/>
    </xf>
    <xf numFmtId="0" fontId="27" fillId="0" borderId="0" xfId="0" applyFont="1" applyAlignment="1">
      <alignment wrapText="1"/>
    </xf>
    <xf numFmtId="0" fontId="29" fillId="2" borderId="7" xfId="0" applyFont="1" applyFill="1" applyBorder="1" applyAlignment="1">
      <alignment wrapText="1"/>
    </xf>
    <xf numFmtId="0" fontId="30" fillId="2" borderId="1" xfId="0" applyFont="1" applyFill="1" applyBorder="1" applyAlignment="1">
      <alignment horizontal="center" wrapText="1"/>
    </xf>
    <xf numFmtId="49" fontId="30" fillId="2" borderId="1" xfId="0" applyNumberFormat="1" applyFont="1" applyFill="1" applyBorder="1" applyAlignment="1">
      <alignment horizontal="center"/>
    </xf>
    <xf numFmtId="43" fontId="42" fillId="0" borderId="14" xfId="2" applyFont="1" applyFill="1" applyBorder="1" applyAlignment="1">
      <alignment horizontal="right"/>
    </xf>
    <xf numFmtId="49" fontId="32" fillId="2" borderId="1" xfId="0" applyNumberFormat="1" applyFont="1" applyFill="1" applyBorder="1" applyAlignment="1">
      <alignment horizontal="center"/>
    </xf>
    <xf numFmtId="164" fontId="29" fillId="0" borderId="14" xfId="2" applyNumberFormat="1" applyFont="1" applyFill="1" applyBorder="1" applyAlignment="1">
      <alignment horizontal="center" wrapText="1"/>
    </xf>
    <xf numFmtId="0" fontId="32" fillId="2" borderId="1" xfId="0" applyFont="1" applyFill="1" applyBorder="1" applyAlignment="1">
      <alignment horizontal="center" wrapText="1"/>
    </xf>
    <xf numFmtId="164" fontId="31" fillId="0" borderId="14" xfId="2" applyNumberFormat="1" applyFont="1" applyFill="1" applyBorder="1" applyAlignment="1">
      <alignment horizontal="center" wrapText="1"/>
    </xf>
    <xf numFmtId="0" fontId="27" fillId="0" borderId="0" xfId="0" applyFont="1" applyBorder="1"/>
    <xf numFmtId="49" fontId="32" fillId="2" borderId="1" xfId="0" applyNumberFormat="1" applyFont="1" applyFill="1" applyBorder="1" applyAlignment="1">
      <alignment horizontal="center" wrapText="1"/>
    </xf>
    <xf numFmtId="0" fontId="29" fillId="2" borderId="8" xfId="0" applyFont="1" applyFill="1" applyBorder="1" applyAlignment="1">
      <alignment wrapText="1"/>
    </xf>
    <xf numFmtId="0" fontId="30" fillId="0" borderId="2" xfId="0" applyFont="1" applyBorder="1" applyAlignment="1">
      <alignment horizontal="center"/>
    </xf>
    <xf numFmtId="49" fontId="30" fillId="2" borderId="1" xfId="0" applyNumberFormat="1" applyFont="1" applyFill="1" applyBorder="1" applyAlignment="1">
      <alignment horizontal="center" wrapText="1"/>
    </xf>
    <xf numFmtId="43" fontId="29" fillId="0" borderId="32" xfId="0" applyNumberFormat="1" applyFont="1" applyFill="1" applyBorder="1"/>
    <xf numFmtId="0" fontId="28" fillId="0" borderId="0" xfId="0" applyFont="1" applyBorder="1"/>
    <xf numFmtId="0" fontId="31" fillId="0" borderId="15" xfId="0" applyFont="1" applyBorder="1"/>
    <xf numFmtId="0" fontId="28" fillId="0" borderId="11" xfId="0" applyFont="1" applyBorder="1"/>
    <xf numFmtId="43" fontId="31" fillId="0" borderId="16" xfId="0" applyNumberFormat="1" applyFont="1" applyFill="1" applyBorder="1"/>
    <xf numFmtId="164" fontId="82" fillId="2" borderId="1" xfId="2" applyNumberFormat="1" applyFont="1" applyFill="1" applyBorder="1" applyAlignment="1">
      <alignment horizontal="center" wrapText="1"/>
    </xf>
    <xf numFmtId="164" fontId="29" fillId="10" borderId="1" xfId="2" applyNumberFormat="1" applyFont="1" applyFill="1" applyBorder="1" applyAlignment="1">
      <alignment horizontal="center" wrapText="1"/>
    </xf>
    <xf numFmtId="164" fontId="42" fillId="2" borderId="1" xfId="2" applyNumberFormat="1" applyFont="1" applyFill="1" applyBorder="1" applyAlignment="1">
      <alignment horizontal="center" wrapText="1"/>
    </xf>
    <xf numFmtId="164" fontId="45" fillId="2" borderId="1" xfId="2" applyNumberFormat="1" applyFont="1" applyFill="1" applyBorder="1" applyAlignment="1">
      <alignment horizontal="center" wrapText="1"/>
    </xf>
    <xf numFmtId="4" fontId="42" fillId="0" borderId="1" xfId="0" applyNumberFormat="1" applyFont="1" applyBorder="1" applyAlignment="1">
      <alignment horizontal="center"/>
    </xf>
    <xf numFmtId="164" fontId="42" fillId="10" borderId="1" xfId="2" applyNumberFormat="1" applyFont="1" applyFill="1" applyBorder="1" applyAlignment="1">
      <alignment horizontal="center" wrapText="1"/>
    </xf>
    <xf numFmtId="166" fontId="46" fillId="0" borderId="1" xfId="1" applyNumberFormat="1" applyFont="1" applyFill="1" applyBorder="1" applyAlignment="1" applyProtection="1">
      <alignment horizontal="right" wrapText="1"/>
      <protection hidden="1"/>
    </xf>
    <xf numFmtId="49" fontId="44" fillId="0" borderId="1" xfId="1" applyNumberFormat="1" applyFont="1" applyFill="1" applyBorder="1" applyAlignment="1" applyProtection="1">
      <alignment horizontal="right" wrapText="1"/>
      <protection hidden="1"/>
    </xf>
    <xf numFmtId="166" fontId="44" fillId="0" borderId="1" xfId="1" applyNumberFormat="1" applyFont="1" applyFill="1" applyBorder="1" applyAlignment="1" applyProtection="1">
      <alignment horizontal="right" wrapText="1"/>
      <protection hidden="1"/>
    </xf>
    <xf numFmtId="170" fontId="46" fillId="0" borderId="1" xfId="1" applyNumberFormat="1" applyFont="1" applyFill="1" applyBorder="1" applyAlignment="1" applyProtection="1">
      <alignment vertical="center" wrapText="1"/>
      <protection hidden="1"/>
    </xf>
    <xf numFmtId="168" fontId="46" fillId="0" borderId="1" xfId="1" applyNumberFormat="1" applyFont="1" applyFill="1" applyBorder="1" applyAlignment="1" applyProtection="1">
      <alignment wrapText="1"/>
      <protection hidden="1"/>
    </xf>
    <xf numFmtId="168" fontId="44" fillId="0" borderId="1" xfId="1" applyNumberFormat="1" applyFont="1" applyFill="1" applyBorder="1" applyAlignment="1" applyProtection="1">
      <alignment wrapText="1"/>
      <protection hidden="1"/>
    </xf>
    <xf numFmtId="0" fontId="80" fillId="0" borderId="1" xfId="0" applyFont="1" applyFill="1" applyBorder="1" applyAlignment="1">
      <alignment horizontal="center" wrapText="1"/>
    </xf>
    <xf numFmtId="0" fontId="46" fillId="0" borderId="1" xfId="1" applyNumberFormat="1" applyFont="1" applyFill="1" applyBorder="1" applyAlignment="1" applyProtection="1">
      <alignment horizontal="left" wrapText="1"/>
      <protection hidden="1"/>
    </xf>
    <xf numFmtId="0" fontId="44" fillId="0" borderId="1" xfId="1" applyNumberFormat="1" applyFont="1" applyFill="1" applyBorder="1" applyAlignment="1" applyProtection="1">
      <alignment horizontal="left" wrapText="1"/>
      <protection hidden="1"/>
    </xf>
    <xf numFmtId="164" fontId="45" fillId="2" borderId="1" xfId="1" applyNumberFormat="1" applyFont="1" applyFill="1" applyBorder="1" applyAlignment="1" applyProtection="1">
      <alignment horizontal="right" wrapText="1"/>
      <protection hidden="1"/>
    </xf>
    <xf numFmtId="164" fontId="42" fillId="2" borderId="1" xfId="1" applyNumberFormat="1" applyFont="1" applyFill="1" applyBorder="1" applyAlignment="1" applyProtection="1">
      <alignment horizontal="right" wrapText="1"/>
      <protection hidden="1"/>
    </xf>
    <xf numFmtId="164" fontId="75" fillId="0" borderId="1" xfId="1" applyNumberFormat="1" applyFont="1" applyFill="1" applyBorder="1" applyAlignment="1" applyProtection="1">
      <alignment horizontal="right" wrapText="1"/>
      <protection hidden="1"/>
    </xf>
    <xf numFmtId="164" fontId="66" fillId="0" borderId="1" xfId="1" applyNumberFormat="1" applyFont="1" applyFill="1" applyBorder="1" applyAlignment="1" applyProtection="1">
      <alignment horizontal="right" wrapText="1"/>
      <protection hidden="1"/>
    </xf>
    <xf numFmtId="171" fontId="46" fillId="2" borderId="1" xfId="1" applyNumberFormat="1" applyFont="1" applyFill="1" applyBorder="1" applyAlignment="1" applyProtection="1">
      <alignment horizontal="right"/>
      <protection hidden="1"/>
    </xf>
    <xf numFmtId="164" fontId="45" fillId="2" borderId="1" xfId="1" applyNumberFormat="1" applyFont="1" applyFill="1" applyBorder="1" applyAlignment="1" applyProtection="1">
      <alignment horizontal="right"/>
      <protection hidden="1"/>
    </xf>
    <xf numFmtId="164" fontId="42" fillId="2" borderId="1" xfId="1" applyNumberFormat="1" applyFont="1" applyFill="1" applyBorder="1" applyAlignment="1" applyProtection="1">
      <alignment horizontal="right"/>
      <protection hidden="1"/>
    </xf>
    <xf numFmtId="173" fontId="44" fillId="2" borderId="1" xfId="1" applyNumberFormat="1" applyFont="1" applyFill="1" applyBorder="1" applyAlignment="1" applyProtection="1">
      <alignment horizontal="right"/>
      <protection hidden="1"/>
    </xf>
    <xf numFmtId="0" fontId="55" fillId="2" borderId="1" xfId="1" applyFont="1" applyFill="1" applyBorder="1" applyAlignment="1">
      <alignment horizontal="right"/>
    </xf>
    <xf numFmtId="164" fontId="45" fillId="2" borderId="1" xfId="1" applyNumberFormat="1" applyFont="1" applyFill="1" applyBorder="1" applyAlignment="1">
      <alignment horizontal="right"/>
    </xf>
    <xf numFmtId="164" fontId="45" fillId="0" borderId="1" xfId="1" applyNumberFormat="1" applyFont="1" applyBorder="1" applyAlignment="1">
      <alignment horizontal="right"/>
    </xf>
    <xf numFmtId="0" fontId="33" fillId="2" borderId="1" xfId="1" applyFont="1" applyFill="1" applyBorder="1" applyAlignment="1">
      <alignment horizontal="right"/>
    </xf>
    <xf numFmtId="164" fontId="42" fillId="2" borderId="1" xfId="1" applyNumberFormat="1" applyFont="1" applyFill="1" applyBorder="1" applyAlignment="1">
      <alignment horizontal="right"/>
    </xf>
    <xf numFmtId="164" fontId="42" fillId="0" borderId="1" xfId="1" applyNumberFormat="1" applyFont="1" applyBorder="1" applyAlignment="1">
      <alignment horizontal="right"/>
    </xf>
    <xf numFmtId="49" fontId="46" fillId="0" borderId="1" xfId="1" applyNumberFormat="1" applyFont="1" applyFill="1" applyBorder="1" applyAlignment="1">
      <alignment horizontal="right"/>
    </xf>
    <xf numFmtId="170" fontId="46" fillId="0" borderId="1" xfId="1" applyNumberFormat="1" applyFont="1" applyFill="1" applyBorder="1" applyAlignment="1" applyProtection="1">
      <alignment horizontal="right" wrapText="1"/>
      <protection hidden="1"/>
    </xf>
    <xf numFmtId="164" fontId="45" fillId="0" borderId="1" xfId="1" applyNumberFormat="1" applyFont="1" applyFill="1" applyBorder="1" applyAlignment="1" applyProtection="1">
      <alignment horizontal="center" vertical="center" wrapText="1"/>
      <protection hidden="1"/>
    </xf>
    <xf numFmtId="168" fontId="46" fillId="0" borderId="1" xfId="1" applyNumberFormat="1" applyFont="1" applyFill="1" applyBorder="1" applyAlignment="1" applyProtection="1">
      <alignment horizontal="center" wrapText="1"/>
      <protection hidden="1"/>
    </xf>
    <xf numFmtId="169" fontId="46" fillId="0" borderId="1" xfId="1" applyNumberFormat="1" applyFont="1" applyFill="1" applyBorder="1" applyAlignment="1" applyProtection="1">
      <alignment horizontal="center" wrapText="1"/>
      <protection hidden="1"/>
    </xf>
    <xf numFmtId="164" fontId="45" fillId="0" borderId="1" xfId="1" applyNumberFormat="1" applyFont="1" applyFill="1" applyBorder="1" applyAlignment="1" applyProtection="1">
      <alignment horizontal="center" wrapText="1"/>
      <protection hidden="1"/>
    </xf>
    <xf numFmtId="169" fontId="44" fillId="0" borderId="1" xfId="1" applyNumberFormat="1" applyFont="1" applyFill="1" applyBorder="1" applyAlignment="1" applyProtection="1">
      <alignment horizontal="center" wrapText="1"/>
      <protection hidden="1"/>
    </xf>
    <xf numFmtId="164" fontId="42" fillId="0" borderId="1" xfId="1" applyNumberFormat="1" applyFont="1" applyFill="1" applyBorder="1" applyAlignment="1" applyProtection="1">
      <alignment horizontal="center" wrapText="1"/>
      <protection hidden="1"/>
    </xf>
    <xf numFmtId="168" fontId="44" fillId="0" borderId="1" xfId="1" applyNumberFormat="1" applyFont="1" applyFill="1" applyBorder="1" applyAlignment="1" applyProtection="1">
      <alignment horizontal="center" wrapText="1"/>
      <protection hidden="1"/>
    </xf>
    <xf numFmtId="164" fontId="45" fillId="0" borderId="1" xfId="1" applyNumberFormat="1" applyFont="1" applyFill="1" applyBorder="1" applyAlignment="1" applyProtection="1">
      <alignment horizontal="center"/>
      <protection hidden="1"/>
    </xf>
    <xf numFmtId="0" fontId="42" fillId="0" borderId="1" xfId="0" applyFont="1" applyFill="1" applyBorder="1" applyAlignment="1">
      <alignment wrapText="1"/>
    </xf>
    <xf numFmtId="164" fontId="42" fillId="0" borderId="1" xfId="1" applyNumberFormat="1" applyFont="1" applyFill="1" applyBorder="1" applyAlignment="1" applyProtection="1">
      <alignment horizontal="center"/>
      <protection hidden="1"/>
    </xf>
    <xf numFmtId="0" fontId="44" fillId="0" borderId="0" xfId="1" applyFont="1" applyFill="1" applyProtection="1">
      <protection hidden="1"/>
    </xf>
    <xf numFmtId="49" fontId="44" fillId="0" borderId="0" xfId="1" applyNumberFormat="1" applyFont="1" applyFill="1" applyProtection="1">
      <protection hidden="1"/>
    </xf>
    <xf numFmtId="0" fontId="33" fillId="0" borderId="0" xfId="1" applyFont="1" applyFill="1"/>
    <xf numFmtId="0" fontId="55" fillId="0" borderId="0" xfId="1" applyFont="1" applyFill="1"/>
    <xf numFmtId="0" fontId="44" fillId="0" borderId="0" xfId="1" applyFont="1" applyFill="1" applyAlignment="1" applyProtection="1">
      <alignment horizontal="center"/>
      <protection hidden="1"/>
    </xf>
    <xf numFmtId="0" fontId="49" fillId="0" borderId="0" xfId="1" applyFont="1" applyFill="1" applyAlignment="1">
      <alignment horizontal="center" vertical="center"/>
    </xf>
    <xf numFmtId="0" fontId="46" fillId="0" borderId="4" xfId="1" applyNumberFormat="1" applyFont="1" applyFill="1" applyBorder="1" applyAlignment="1" applyProtection="1">
      <alignment horizontal="left" vertical="center" wrapText="1"/>
      <protection hidden="1"/>
    </xf>
    <xf numFmtId="49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66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0" borderId="4" xfId="1" applyNumberFormat="1" applyFont="1" applyFill="1" applyBorder="1" applyAlignment="1" applyProtection="1">
      <alignment horizontal="right" wrapText="1"/>
      <protection hidden="1"/>
    </xf>
    <xf numFmtId="0" fontId="57" fillId="0" borderId="0" xfId="1" applyFont="1" applyFill="1"/>
    <xf numFmtId="167" fontId="56" fillId="0" borderId="1" xfId="1" applyNumberFormat="1" applyFont="1" applyFill="1" applyBorder="1" applyAlignment="1" applyProtection="1">
      <alignment horizontal="left" wrapText="1"/>
      <protection hidden="1"/>
    </xf>
    <xf numFmtId="49" fontId="56" fillId="0" borderId="1" xfId="1" applyNumberFormat="1" applyFont="1" applyFill="1" applyBorder="1" applyAlignment="1" applyProtection="1">
      <alignment horizontal="center" wrapText="1"/>
      <protection hidden="1"/>
    </xf>
    <xf numFmtId="166" fontId="56" fillId="0" borderId="1" xfId="1" applyNumberFormat="1" applyFont="1" applyFill="1" applyBorder="1" applyAlignment="1" applyProtection="1">
      <alignment horizontal="center" wrapText="1"/>
      <protection hidden="1"/>
    </xf>
    <xf numFmtId="169" fontId="56" fillId="0" borderId="1" xfId="1" applyNumberFormat="1" applyFont="1" applyFill="1" applyBorder="1" applyAlignment="1" applyProtection="1">
      <alignment horizontal="right" wrapText="1"/>
      <protection hidden="1"/>
    </xf>
    <xf numFmtId="168" fontId="56" fillId="0" borderId="1" xfId="1" applyNumberFormat="1" applyFont="1" applyFill="1" applyBorder="1" applyAlignment="1" applyProtection="1">
      <alignment horizontal="right" wrapText="1"/>
      <protection hidden="1"/>
    </xf>
    <xf numFmtId="0" fontId="46" fillId="0" borderId="1" xfId="1" applyFont="1" applyFill="1" applyBorder="1"/>
    <xf numFmtId="0" fontId="44" fillId="0" borderId="1" xfId="1" applyFont="1" applyFill="1" applyBorder="1"/>
    <xf numFmtId="169" fontId="56" fillId="0" borderId="1" xfId="1" applyNumberFormat="1" applyFont="1" applyFill="1" applyBorder="1" applyAlignment="1" applyProtection="1">
      <alignment horizontal="center" wrapText="1"/>
      <protection hidden="1"/>
    </xf>
    <xf numFmtId="0" fontId="28" fillId="0" borderId="1" xfId="0" applyFont="1" applyFill="1" applyBorder="1" applyAlignment="1">
      <alignment wrapText="1"/>
    </xf>
    <xf numFmtId="49" fontId="33" fillId="0" borderId="0" xfId="1" applyNumberFormat="1" applyFont="1" applyFill="1"/>
    <xf numFmtId="0" fontId="42" fillId="0" borderId="0" xfId="1" applyFont="1" applyFill="1" applyProtection="1">
      <protection hidden="1"/>
    </xf>
    <xf numFmtId="49" fontId="42" fillId="0" borderId="0" xfId="1" applyNumberFormat="1" applyFont="1" applyFill="1" applyProtection="1">
      <protection hidden="1"/>
    </xf>
    <xf numFmtId="0" fontId="42" fillId="0" borderId="0" xfId="1" applyFont="1" applyFill="1" applyAlignment="1" applyProtection="1">
      <protection hidden="1"/>
    </xf>
    <xf numFmtId="0" fontId="43" fillId="0" borderId="0" xfId="1" applyFont="1" applyFill="1" applyProtection="1">
      <protection hidden="1"/>
    </xf>
    <xf numFmtId="0" fontId="43" fillId="0" borderId="0" xfId="1" applyFont="1" applyFill="1"/>
    <xf numFmtId="0" fontId="42" fillId="0" borderId="0" xfId="1" applyFont="1" applyFill="1" applyAlignment="1" applyProtection="1">
      <alignment horizontal="left"/>
      <protection hidden="1"/>
    </xf>
    <xf numFmtId="0" fontId="44" fillId="0" borderId="0" xfId="1" applyFont="1" applyFill="1" applyAlignment="1" applyProtection="1">
      <protection hidden="1"/>
    </xf>
    <xf numFmtId="0" fontId="44" fillId="0" borderId="0" xfId="1" applyFont="1" applyFill="1" applyAlignment="1" applyProtection="1">
      <alignment horizontal="left"/>
      <protection hidden="1"/>
    </xf>
    <xf numFmtId="0" fontId="33" fillId="0" borderId="0" xfId="1" applyFont="1" applyFill="1" applyProtection="1">
      <protection hidden="1"/>
    </xf>
    <xf numFmtId="0" fontId="54" fillId="0" borderId="0" xfId="1" applyFont="1" applyFill="1" applyProtection="1">
      <protection hidden="1"/>
    </xf>
    <xf numFmtId="0" fontId="54" fillId="0" borderId="0" xfId="1" applyFont="1" applyFill="1"/>
    <xf numFmtId="0" fontId="55" fillId="0" borderId="0" xfId="1" applyFont="1" applyFill="1" applyProtection="1">
      <protection hidden="1"/>
    </xf>
    <xf numFmtId="49" fontId="47" fillId="0" borderId="1" xfId="1" applyNumberFormat="1" applyFont="1" applyFill="1" applyBorder="1" applyAlignment="1" applyProtection="1">
      <alignment horizontal="center" vertical="center"/>
      <protection hidden="1"/>
    </xf>
    <xf numFmtId="0" fontId="49" fillId="0" borderId="0" xfId="1" applyFont="1" applyFill="1" applyProtection="1">
      <protection hidden="1"/>
    </xf>
    <xf numFmtId="0" fontId="49" fillId="0" borderId="0" xfId="1" applyFont="1" applyFill="1"/>
    <xf numFmtId="164" fontId="55" fillId="0" borderId="0" xfId="1" applyNumberFormat="1" applyFont="1" applyFill="1" applyProtection="1">
      <protection hidden="1"/>
    </xf>
    <xf numFmtId="164" fontId="55" fillId="0" borderId="0" xfId="1" applyNumberFormat="1" applyFont="1" applyFill="1"/>
    <xf numFmtId="49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66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75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70" fontId="44" fillId="0" borderId="1" xfId="1" applyNumberFormat="1" applyFont="1" applyFill="1" applyBorder="1" applyAlignment="1" applyProtection="1">
      <alignment vertical="center" wrapText="1"/>
      <protection hidden="1"/>
    </xf>
    <xf numFmtId="174" fontId="44" fillId="0" borderId="1" xfId="1" applyNumberFormat="1" applyFont="1" applyFill="1" applyBorder="1" applyAlignment="1" applyProtection="1">
      <alignment vertical="center" wrapText="1"/>
      <protection hidden="1"/>
    </xf>
    <xf numFmtId="0" fontId="55" fillId="0" borderId="0" xfId="1" applyFont="1" applyFill="1" applyBorder="1" applyProtection="1">
      <protection hidden="1"/>
    </xf>
    <xf numFmtId="0" fontId="33" fillId="0" borderId="0" xfId="1" applyFont="1" applyFill="1" applyBorder="1" applyProtection="1">
      <protection hidden="1"/>
    </xf>
    <xf numFmtId="0" fontId="27" fillId="0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wrapText="1"/>
    </xf>
    <xf numFmtId="49" fontId="80" fillId="0" borderId="1" xfId="0" applyNumberFormat="1" applyFont="1" applyFill="1" applyBorder="1" applyAlignment="1">
      <alignment horizontal="center"/>
    </xf>
    <xf numFmtId="49" fontId="80" fillId="0" borderId="1" xfId="0" applyNumberFormat="1" applyFont="1" applyFill="1" applyBorder="1" applyAlignment="1">
      <alignment horizontal="center" wrapText="1"/>
    </xf>
    <xf numFmtId="0" fontId="80" fillId="0" borderId="1" xfId="0" applyFont="1" applyFill="1" applyBorder="1" applyAlignment="1">
      <alignment wrapText="1"/>
    </xf>
    <xf numFmtId="0" fontId="44" fillId="0" borderId="1" xfId="1" applyNumberFormat="1" applyFont="1" applyFill="1" applyBorder="1" applyAlignment="1" applyProtection="1">
      <alignment horizontal="left" vertical="center" wrapText="1"/>
      <protection hidden="1"/>
    </xf>
    <xf numFmtId="49" fontId="81" fillId="0" borderId="1" xfId="0" applyNumberFormat="1" applyFont="1" applyFill="1" applyBorder="1" applyAlignment="1">
      <alignment horizontal="center" wrapText="1"/>
    </xf>
    <xf numFmtId="0" fontId="81" fillId="0" borderId="1" xfId="0" applyFont="1" applyFill="1" applyBorder="1" applyAlignment="1">
      <alignment wrapText="1"/>
    </xf>
    <xf numFmtId="49" fontId="81" fillId="0" borderId="1" xfId="0" applyNumberFormat="1" applyFont="1" applyFill="1" applyBorder="1" applyAlignment="1">
      <alignment horizontal="center"/>
    </xf>
    <xf numFmtId="0" fontId="33" fillId="0" borderId="0" xfId="1" applyFont="1" applyFill="1" applyAlignment="1"/>
    <xf numFmtId="0" fontId="42" fillId="0" borderId="0" xfId="1" applyFont="1" applyFill="1" applyAlignment="1" applyProtection="1">
      <alignment horizontal="center"/>
      <protection hidden="1"/>
    </xf>
    <xf numFmtId="0" fontId="44" fillId="0" borderId="0" xfId="1" applyNumberFormat="1" applyFont="1" applyFill="1" applyBorder="1" applyAlignment="1" applyProtection="1">
      <alignment horizontal="center" wrapText="1"/>
      <protection hidden="1"/>
    </xf>
    <xf numFmtId="0" fontId="42" fillId="0" borderId="0" xfId="1" applyNumberFormat="1" applyFont="1" applyFill="1" applyBorder="1" applyAlignment="1" applyProtection="1">
      <alignment horizontal="center" wrapText="1"/>
      <protection hidden="1"/>
    </xf>
    <xf numFmtId="0" fontId="46" fillId="0" borderId="0" xfId="1" applyFont="1" applyFill="1"/>
    <xf numFmtId="49" fontId="78" fillId="0" borderId="1" xfId="1" applyNumberFormat="1" applyFont="1" applyFill="1" applyBorder="1" applyAlignment="1" applyProtection="1">
      <alignment horizontal="center"/>
      <protection hidden="1"/>
    </xf>
    <xf numFmtId="0" fontId="79" fillId="0" borderId="0" xfId="1" applyFont="1" applyFill="1" applyAlignment="1"/>
    <xf numFmtId="176" fontId="54" fillId="0" borderId="0" xfId="1" applyNumberFormat="1" applyFont="1" applyFill="1"/>
    <xf numFmtId="164" fontId="43" fillId="0" borderId="0" xfId="1" applyNumberFormat="1" applyFont="1" applyFill="1"/>
    <xf numFmtId="167" fontId="83" fillId="0" borderId="1" xfId="1" applyNumberFormat="1" applyFont="1" applyFill="1" applyBorder="1" applyAlignment="1" applyProtection="1">
      <alignment horizontal="left" wrapText="1"/>
      <protection hidden="1"/>
    </xf>
    <xf numFmtId="171" fontId="46" fillId="0" borderId="1" xfId="1" applyNumberFormat="1" applyFont="1" applyFill="1" applyBorder="1" applyAlignment="1" applyProtection="1">
      <alignment horizontal="center"/>
      <protection hidden="1"/>
    </xf>
    <xf numFmtId="171" fontId="44" fillId="0" borderId="1" xfId="1" applyNumberFormat="1" applyFont="1" applyFill="1" applyBorder="1" applyAlignment="1" applyProtection="1">
      <alignment horizontal="center"/>
      <protection hidden="1"/>
    </xf>
    <xf numFmtId="173" fontId="44" fillId="0" borderId="1" xfId="1" applyNumberFormat="1" applyFont="1" applyFill="1" applyBorder="1" applyAlignment="1" applyProtection="1">
      <alignment horizontal="center"/>
      <protection hidden="1"/>
    </xf>
    <xf numFmtId="0" fontId="55" fillId="0" borderId="1" xfId="1" applyFont="1" applyFill="1" applyBorder="1" applyAlignment="1">
      <alignment horizontal="center"/>
    </xf>
    <xf numFmtId="164" fontId="45" fillId="0" borderId="1" xfId="1" applyNumberFormat="1" applyFont="1" applyFill="1" applyBorder="1" applyAlignment="1">
      <alignment horizontal="center"/>
    </xf>
    <xf numFmtId="164" fontId="45" fillId="0" borderId="1" xfId="1" applyNumberFormat="1" applyFont="1" applyFill="1" applyBorder="1"/>
    <xf numFmtId="0" fontId="33" fillId="0" borderId="1" xfId="1" applyFont="1" applyFill="1" applyBorder="1" applyAlignment="1">
      <alignment horizontal="center"/>
    </xf>
    <xf numFmtId="164" fontId="42" fillId="0" borderId="1" xfId="1" applyNumberFormat="1" applyFont="1" applyFill="1" applyBorder="1" applyAlignment="1">
      <alignment horizontal="center"/>
    </xf>
    <xf numFmtId="164" fontId="42" fillId="0" borderId="1" xfId="1" applyNumberFormat="1" applyFont="1" applyFill="1" applyBorder="1"/>
    <xf numFmtId="0" fontId="33" fillId="0" borderId="0" xfId="1" applyFont="1" applyFill="1" applyAlignment="1">
      <alignment horizontal="center"/>
    </xf>
    <xf numFmtId="0" fontId="42" fillId="0" borderId="0" xfId="1" applyFont="1" applyFill="1" applyAlignment="1">
      <alignment horizontal="center"/>
    </xf>
    <xf numFmtId="0" fontId="42" fillId="0" borderId="0" xfId="1" applyFont="1" applyFill="1"/>
    <xf numFmtId="0" fontId="43" fillId="0" borderId="0" xfId="1" applyFont="1" applyFill="1" applyAlignment="1">
      <alignment horizontal="center"/>
    </xf>
    <xf numFmtId="164" fontId="33" fillId="0" borderId="0" xfId="1" applyNumberFormat="1" applyFont="1" applyFill="1"/>
    <xf numFmtId="0" fontId="84" fillId="0" borderId="0" xfId="1" applyFont="1" applyFill="1"/>
    <xf numFmtId="0" fontId="67" fillId="0" borderId="0" xfId="1" applyNumberFormat="1" applyFont="1" applyFill="1" applyBorder="1" applyAlignment="1" applyProtection="1">
      <alignment wrapText="1"/>
      <protection hidden="1"/>
    </xf>
    <xf numFmtId="0" fontId="85" fillId="0" borderId="0" xfId="1" applyFont="1" applyFill="1"/>
    <xf numFmtId="0" fontId="67" fillId="0" borderId="0" xfId="1" applyFont="1" applyFill="1" applyAlignment="1" applyProtection="1">
      <alignment horizontal="center"/>
      <protection hidden="1"/>
    </xf>
    <xf numFmtId="0" fontId="87" fillId="0" borderId="1" xfId="1" applyFont="1" applyFill="1" applyBorder="1" applyAlignment="1" applyProtection="1">
      <alignment horizontal="center" vertical="center"/>
      <protection hidden="1"/>
    </xf>
    <xf numFmtId="170" fontId="68" fillId="0" borderId="4" xfId="1" applyNumberFormat="1" applyFont="1" applyFill="1" applyBorder="1" applyAlignment="1" applyProtection="1">
      <alignment horizontal="right" wrapText="1"/>
      <protection hidden="1"/>
    </xf>
    <xf numFmtId="164" fontId="68" fillId="0" borderId="4" xfId="1" applyNumberFormat="1" applyFont="1" applyFill="1" applyBorder="1" applyAlignment="1" applyProtection="1">
      <alignment horizontal="right" wrapText="1"/>
      <protection hidden="1"/>
    </xf>
    <xf numFmtId="170" fontId="88" fillId="0" borderId="1" xfId="1" applyNumberFormat="1" applyFont="1" applyFill="1" applyBorder="1" applyAlignment="1" applyProtection="1">
      <alignment horizontal="right" wrapText="1"/>
      <protection hidden="1"/>
    </xf>
    <xf numFmtId="164" fontId="88" fillId="0" borderId="1" xfId="1" applyNumberFormat="1" applyFont="1" applyFill="1" applyBorder="1" applyAlignment="1" applyProtection="1">
      <alignment horizontal="right" wrapText="1"/>
      <protection hidden="1"/>
    </xf>
    <xf numFmtId="170" fontId="68" fillId="0" borderId="1" xfId="1" applyNumberFormat="1" applyFont="1" applyFill="1" applyBorder="1" applyAlignment="1" applyProtection="1">
      <alignment horizontal="right" wrapText="1"/>
      <protection hidden="1"/>
    </xf>
    <xf numFmtId="164" fontId="68" fillId="0" borderId="1" xfId="1" applyNumberFormat="1" applyFont="1" applyFill="1" applyBorder="1" applyAlignment="1" applyProtection="1">
      <alignment horizontal="right" wrapText="1"/>
      <protection hidden="1"/>
    </xf>
    <xf numFmtId="170" fontId="67" fillId="0" borderId="1" xfId="1" applyNumberFormat="1" applyFont="1" applyFill="1" applyBorder="1" applyAlignment="1" applyProtection="1">
      <alignment horizontal="right" wrapText="1"/>
      <protection hidden="1"/>
    </xf>
    <xf numFmtId="164" fontId="67" fillId="0" borderId="1" xfId="1" applyNumberFormat="1" applyFont="1" applyFill="1" applyBorder="1" applyAlignment="1"/>
    <xf numFmtId="164" fontId="67" fillId="0" borderId="1" xfId="1" applyNumberFormat="1" applyFont="1" applyFill="1" applyBorder="1" applyAlignment="1" applyProtection="1">
      <alignment horizontal="right" wrapText="1"/>
      <protection hidden="1"/>
    </xf>
    <xf numFmtId="164" fontId="68" fillId="0" borderId="1" xfId="1" applyNumberFormat="1" applyFont="1" applyFill="1" applyBorder="1" applyAlignment="1"/>
    <xf numFmtId="170" fontId="67" fillId="0" borderId="1" xfId="1" applyNumberFormat="1" applyFont="1" applyFill="1" applyBorder="1"/>
    <xf numFmtId="176" fontId="68" fillId="0" borderId="1" xfId="1" applyNumberFormat="1" applyFont="1" applyFill="1" applyBorder="1"/>
    <xf numFmtId="49" fontId="42" fillId="0" borderId="0" xfId="1" applyNumberFormat="1" applyFont="1" applyFill="1"/>
    <xf numFmtId="0" fontId="66" fillId="0" borderId="0" xfId="1" applyFont="1" applyFill="1"/>
    <xf numFmtId="0" fontId="44" fillId="0" borderId="0" xfId="1" applyFont="1" applyFill="1" applyAlignment="1" applyProtection="1">
      <alignment horizontal="right"/>
      <protection hidden="1"/>
    </xf>
    <xf numFmtId="164" fontId="46" fillId="0" borderId="1" xfId="1" applyNumberFormat="1" applyFont="1" applyFill="1" applyBorder="1" applyAlignment="1" applyProtection="1">
      <alignment horizontal="right" wrapText="1"/>
      <protection hidden="1"/>
    </xf>
    <xf numFmtId="170" fontId="44" fillId="0" borderId="1" xfId="1" applyNumberFormat="1" applyFont="1" applyFill="1" applyBorder="1" applyAlignment="1" applyProtection="1">
      <alignment horizontal="right" wrapText="1"/>
      <protection hidden="1"/>
    </xf>
    <xf numFmtId="164" fontId="44" fillId="0" borderId="1" xfId="1" applyNumberFormat="1" applyFont="1" applyFill="1" applyBorder="1" applyAlignment="1"/>
    <xf numFmtId="0" fontId="46" fillId="0" borderId="1" xfId="1" applyNumberFormat="1" applyFont="1" applyFill="1" applyBorder="1" applyAlignment="1" applyProtection="1">
      <alignment vertical="center" wrapText="1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Fill="1" applyAlignment="1" applyProtection="1">
      <alignment horizontal="left"/>
      <protection hidden="1"/>
    </xf>
    <xf numFmtId="164" fontId="46" fillId="0" borderId="1" xfId="1" applyNumberFormat="1" applyFont="1" applyFill="1" applyBorder="1" applyAlignment="1"/>
    <xf numFmtId="0" fontId="42" fillId="0" borderId="0" xfId="1" applyFont="1" applyFill="1" applyAlignment="1" applyProtection="1">
      <alignment horizontal="left"/>
      <protection hidden="1"/>
    </xf>
    <xf numFmtId="0" fontId="66" fillId="0" borderId="0" xfId="1" applyFont="1" applyFill="1" applyAlignment="1"/>
    <xf numFmtId="0" fontId="42" fillId="0" borderId="0" xfId="1" applyFont="1" applyFill="1" applyAlignment="1" applyProtection="1">
      <alignment horizontal="left"/>
      <protection hidden="1"/>
    </xf>
    <xf numFmtId="173" fontId="46" fillId="0" borderId="1" xfId="1" applyNumberFormat="1" applyFont="1" applyFill="1" applyBorder="1" applyAlignment="1" applyProtection="1">
      <alignment horizontal="center"/>
      <protection hidden="1"/>
    </xf>
    <xf numFmtId="164" fontId="83" fillId="0" borderId="1" xfId="1" applyNumberFormat="1" applyFont="1" applyFill="1" applyBorder="1" applyAlignment="1" applyProtection="1">
      <alignment horizontal="center" vertical="center" wrapText="1"/>
      <protection hidden="1"/>
    </xf>
    <xf numFmtId="164" fontId="42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Fill="1" applyAlignment="1" applyProtection="1">
      <alignment horizontal="left"/>
      <protection hidden="1"/>
    </xf>
    <xf numFmtId="0" fontId="86" fillId="0" borderId="29" xfId="1" applyFont="1" applyFill="1" applyBorder="1" applyAlignment="1">
      <alignment vertical="center"/>
    </xf>
    <xf numFmtId="0" fontId="86" fillId="0" borderId="3" xfId="1" applyFont="1" applyFill="1" applyBorder="1" applyAlignment="1">
      <alignment horizontal="center" vertical="center"/>
    </xf>
    <xf numFmtId="0" fontId="46" fillId="0" borderId="3" xfId="1" applyFont="1" applyFill="1" applyBorder="1" applyAlignment="1" applyProtection="1">
      <alignment vertical="center"/>
      <protection hidden="1"/>
    </xf>
    <xf numFmtId="0" fontId="46" fillId="0" borderId="29" xfId="1" applyFont="1" applyFill="1" applyBorder="1" applyAlignment="1" applyProtection="1">
      <alignment vertical="center"/>
      <protection hidden="1"/>
    </xf>
    <xf numFmtId="168" fontId="46" fillId="2" borderId="1" xfId="1" applyNumberFormat="1" applyFont="1" applyFill="1" applyBorder="1" applyAlignment="1" applyProtection="1">
      <alignment wrapText="1"/>
      <protection hidden="1"/>
    </xf>
    <xf numFmtId="164" fontId="46" fillId="2" borderId="1" xfId="1" applyNumberFormat="1" applyFont="1" applyFill="1" applyBorder="1" applyAlignment="1" applyProtection="1">
      <alignment wrapText="1"/>
      <protection hidden="1"/>
    </xf>
    <xf numFmtId="170" fontId="46" fillId="2" borderId="1" xfId="1" applyNumberFormat="1" applyFont="1" applyFill="1" applyBorder="1" applyAlignment="1" applyProtection="1">
      <alignment wrapText="1"/>
      <protection hidden="1"/>
    </xf>
    <xf numFmtId="0" fontId="55" fillId="0" borderId="0" xfId="1" applyFont="1"/>
    <xf numFmtId="49" fontId="46" fillId="2" borderId="1" xfId="1" applyNumberFormat="1" applyFont="1" applyFill="1" applyBorder="1" applyAlignment="1" applyProtection="1">
      <alignment horizontal="right" wrapText="1"/>
      <protection hidden="1"/>
    </xf>
    <xf numFmtId="49" fontId="44" fillId="2" borderId="1" xfId="1" applyNumberFormat="1" applyFont="1" applyFill="1" applyBorder="1" applyAlignment="1" applyProtection="1">
      <alignment horizontal="right" wrapText="1"/>
      <protection hidden="1"/>
    </xf>
    <xf numFmtId="168" fontId="44" fillId="2" borderId="1" xfId="1" applyNumberFormat="1" applyFont="1" applyFill="1" applyBorder="1" applyAlignment="1" applyProtection="1">
      <alignment wrapText="1"/>
      <protection hidden="1"/>
    </xf>
    <xf numFmtId="164" fontId="44" fillId="2" borderId="1" xfId="1" applyNumberFormat="1" applyFont="1" applyFill="1" applyBorder="1" applyAlignment="1" applyProtection="1">
      <alignment wrapText="1"/>
      <protection hidden="1"/>
    </xf>
    <xf numFmtId="170" fontId="44" fillId="2" borderId="1" xfId="1" applyNumberFormat="1" applyFont="1" applyFill="1" applyBorder="1" applyAlignment="1" applyProtection="1">
      <alignment wrapText="1"/>
      <protection hidden="1"/>
    </xf>
    <xf numFmtId="0" fontId="33" fillId="0" borderId="1" xfId="1" applyFont="1" applyBorder="1" applyProtection="1">
      <protection hidden="1"/>
    </xf>
    <xf numFmtId="0" fontId="42" fillId="0" borderId="0" xfId="1" applyFont="1" applyFill="1" applyAlignment="1" applyProtection="1">
      <alignment horizontal="left"/>
      <protection hidden="1"/>
    </xf>
    <xf numFmtId="0" fontId="89" fillId="0" borderId="0" xfId="1" applyFont="1" applyFill="1" applyAlignment="1">
      <alignment horizontal="right"/>
    </xf>
    <xf numFmtId="0" fontId="90" fillId="0" borderId="0" xfId="1" applyFont="1" applyFill="1" applyProtection="1">
      <protection hidden="1"/>
    </xf>
    <xf numFmtId="0" fontId="42" fillId="0" borderId="0" xfId="1" applyFont="1" applyFill="1" applyAlignment="1" applyProtection="1">
      <alignment horizontal="left"/>
      <protection hidden="1"/>
    </xf>
    <xf numFmtId="0" fontId="48" fillId="2" borderId="4" xfId="1" applyFont="1" applyFill="1" applyBorder="1" applyAlignment="1" applyProtection="1">
      <alignment horizontal="center" vertical="center" wrapText="1"/>
      <protection hidden="1"/>
    </xf>
    <xf numFmtId="164" fontId="48" fillId="2" borderId="4" xfId="1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Fill="1" applyAlignment="1" applyProtection="1">
      <alignment horizontal="left"/>
      <protection hidden="1"/>
    </xf>
    <xf numFmtId="0" fontId="86" fillId="0" borderId="3" xfId="1" applyFont="1" applyFill="1" applyBorder="1" applyAlignment="1">
      <alignment vertical="center"/>
    </xf>
    <xf numFmtId="164" fontId="48" fillId="2" borderId="41" xfId="1" applyNumberFormat="1" applyFont="1" applyFill="1" applyBorder="1" applyAlignment="1" applyProtection="1">
      <alignment horizontal="center" vertical="center" wrapText="1"/>
      <protection hidden="1"/>
    </xf>
    <xf numFmtId="164" fontId="54" fillId="0" borderId="0" xfId="1" applyNumberFormat="1" applyFont="1" applyFill="1"/>
    <xf numFmtId="164" fontId="33" fillId="0" borderId="0" xfId="1" applyNumberFormat="1" applyFont="1" applyFill="1" applyProtection="1">
      <protection hidden="1"/>
    </xf>
    <xf numFmtId="170" fontId="46" fillId="0" borderId="1" xfId="1" applyNumberFormat="1" applyFont="1" applyFill="1" applyBorder="1" applyAlignment="1" applyProtection="1">
      <alignment horizontal="center" wrapText="1"/>
      <protection hidden="1"/>
    </xf>
    <xf numFmtId="164" fontId="45" fillId="10" borderId="1" xfId="1" applyNumberFormat="1" applyFont="1" applyFill="1" applyBorder="1" applyAlignment="1" applyProtection="1">
      <alignment horizontal="center" wrapText="1"/>
      <protection hidden="1"/>
    </xf>
    <xf numFmtId="164" fontId="83" fillId="0" borderId="1" xfId="1" applyNumberFormat="1" applyFont="1" applyFill="1" applyBorder="1" applyAlignment="1" applyProtection="1">
      <alignment horizontal="center" wrapText="1"/>
      <protection hidden="1"/>
    </xf>
    <xf numFmtId="0" fontId="53" fillId="2" borderId="0" xfId="0" applyFont="1" applyFill="1" applyAlignment="1">
      <alignment horizontal="center" vertical="center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 textRotation="90"/>
    </xf>
    <xf numFmtId="0" fontId="28" fillId="10" borderId="1" xfId="0" applyFont="1" applyFill="1" applyBorder="1" applyAlignment="1">
      <alignment horizontal="center" vertical="center"/>
    </xf>
    <xf numFmtId="164" fontId="28" fillId="0" borderId="1" xfId="0" applyNumberFormat="1" applyFont="1" applyBorder="1" applyAlignment="1">
      <alignment horizontal="center" vertical="center"/>
    </xf>
    <xf numFmtId="164" fontId="28" fillId="0" borderId="3" xfId="0" applyNumberFormat="1" applyFont="1" applyBorder="1" applyAlignment="1">
      <alignment horizontal="center" vertical="center" wrapText="1"/>
    </xf>
    <xf numFmtId="164" fontId="28" fillId="0" borderId="29" xfId="0" applyNumberFormat="1" applyFont="1" applyBorder="1" applyAlignment="1">
      <alignment horizontal="center" vertical="center" wrapText="1"/>
    </xf>
    <xf numFmtId="164" fontId="28" fillId="0" borderId="30" xfId="0" applyNumberFormat="1" applyFont="1" applyBorder="1" applyAlignment="1">
      <alignment horizontal="center" vertical="center" wrapText="1"/>
    </xf>
    <xf numFmtId="164" fontId="28" fillId="0" borderId="3" xfId="0" applyNumberFormat="1" applyFont="1" applyBorder="1" applyAlignment="1">
      <alignment horizontal="center" vertical="center"/>
    </xf>
    <xf numFmtId="164" fontId="28" fillId="0" borderId="29" xfId="0" applyNumberFormat="1" applyFont="1" applyBorder="1" applyAlignment="1">
      <alignment horizontal="center" vertical="center"/>
    </xf>
    <xf numFmtId="164" fontId="28" fillId="0" borderId="30" xfId="0" applyNumberFormat="1" applyFont="1" applyBorder="1" applyAlignment="1">
      <alignment horizontal="center" vertical="center"/>
    </xf>
    <xf numFmtId="44" fontId="27" fillId="2" borderId="3" xfId="0" applyNumberFormat="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49" fontId="29" fillId="0" borderId="3" xfId="0" applyNumberFormat="1" applyFont="1" applyBorder="1" applyAlignment="1">
      <alignment horizontal="center"/>
    </xf>
    <xf numFmtId="49" fontId="29" fillId="0" borderId="29" xfId="0" applyNumberFormat="1" applyFont="1" applyBorder="1" applyAlignment="1">
      <alignment horizontal="center"/>
    </xf>
    <xf numFmtId="164" fontId="29" fillId="2" borderId="3" xfId="0" applyNumberFormat="1" applyFont="1" applyFill="1" applyBorder="1" applyAlignment="1">
      <alignment horizontal="center"/>
    </xf>
    <xf numFmtId="164" fontId="29" fillId="2" borderId="29" xfId="0" applyNumberFormat="1" applyFont="1" applyFill="1" applyBorder="1" applyAlignment="1">
      <alignment horizontal="center"/>
    </xf>
    <xf numFmtId="0" fontId="31" fillId="0" borderId="5" xfId="0" applyFont="1" applyBorder="1" applyAlignment="1">
      <alignment horizontal="center" wrapText="1"/>
    </xf>
    <xf numFmtId="2" fontId="28" fillId="0" borderId="2" xfId="0" applyNumberFormat="1" applyFont="1" applyBorder="1" applyAlignment="1">
      <alignment horizontal="center" vertical="center" wrapText="1"/>
    </xf>
    <xf numFmtId="2" fontId="28" fillId="0" borderId="17" xfId="0" applyNumberFormat="1" applyFont="1" applyBorder="1" applyAlignment="1">
      <alignment horizontal="center" vertical="center" wrapText="1"/>
    </xf>
    <xf numFmtId="2" fontId="28" fillId="0" borderId="4" xfId="0" applyNumberFormat="1" applyFont="1" applyBorder="1" applyAlignment="1">
      <alignment horizontal="center" vertical="center" wrapText="1"/>
    </xf>
    <xf numFmtId="44" fontId="27" fillId="0" borderId="1" xfId="0" applyNumberFormat="1" applyFont="1" applyBorder="1" applyAlignment="1">
      <alignment horizontal="center" vertical="center" wrapText="1"/>
    </xf>
    <xf numFmtId="44" fontId="27" fillId="2" borderId="1" xfId="0" applyNumberFormat="1" applyFont="1" applyFill="1" applyBorder="1" applyAlignment="1">
      <alignment horizontal="center" vertical="center" wrapText="1"/>
    </xf>
    <xf numFmtId="0" fontId="42" fillId="2" borderId="0" xfId="1" applyFont="1" applyFill="1" applyAlignment="1" applyProtection="1">
      <alignment horizontal="left"/>
      <protection hidden="1"/>
    </xf>
    <xf numFmtId="0" fontId="45" fillId="2" borderId="0" xfId="1" applyNumberFormat="1" applyFont="1" applyFill="1" applyAlignment="1" applyProtection="1">
      <alignment horizontal="center" wrapText="1"/>
      <protection hidden="1"/>
    </xf>
    <xf numFmtId="0" fontId="46" fillId="2" borderId="1" xfId="1" applyFont="1" applyFill="1" applyBorder="1" applyAlignment="1" applyProtection="1">
      <alignment horizontal="center"/>
      <protection hidden="1"/>
    </xf>
    <xf numFmtId="0" fontId="46" fillId="0" borderId="1" xfId="1" applyNumberFormat="1" applyFont="1" applyFill="1" applyBorder="1" applyAlignment="1" applyProtection="1">
      <alignment horizontal="center" vertical="center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Font="1" applyFill="1" applyBorder="1" applyAlignment="1" applyProtection="1">
      <alignment horizontal="center" vertical="center"/>
      <protection hidden="1"/>
    </xf>
    <xf numFmtId="0" fontId="46" fillId="2" borderId="1" xfId="1" applyFont="1" applyFill="1" applyBorder="1" applyAlignment="1" applyProtection="1">
      <alignment horizontal="center" vertical="center" wrapText="1"/>
      <protection hidden="1"/>
    </xf>
    <xf numFmtId="0" fontId="48" fillId="2" borderId="1" xfId="1" applyFont="1" applyFill="1" applyBorder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1" fillId="0" borderId="13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27" fillId="0" borderId="21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45" fillId="0" borderId="0" xfId="1" applyNumberFormat="1" applyFont="1" applyFill="1" applyAlignment="1" applyProtection="1">
      <alignment horizontal="center" wrapText="1"/>
      <protection hidden="1"/>
    </xf>
    <xf numFmtId="0" fontId="86" fillId="0" borderId="2" xfId="1" applyFont="1" applyFill="1" applyBorder="1" applyAlignment="1">
      <alignment horizontal="center" vertical="center"/>
    </xf>
    <xf numFmtId="0" fontId="86" fillId="0" borderId="4" xfId="1" applyFont="1" applyFill="1" applyBorder="1" applyAlignment="1">
      <alignment horizontal="center" vertical="center"/>
    </xf>
    <xf numFmtId="0" fontId="86" fillId="0" borderId="1" xfId="1" applyFont="1" applyFill="1" applyBorder="1" applyAlignment="1">
      <alignment horizontal="center" vertical="center"/>
    </xf>
    <xf numFmtId="0" fontId="42" fillId="0" borderId="0" xfId="1" applyFont="1" applyFill="1" applyAlignment="1" applyProtection="1">
      <alignment horizontal="left"/>
      <protection hidden="1"/>
    </xf>
    <xf numFmtId="0" fontId="42" fillId="0" borderId="0" xfId="1" applyFont="1" applyAlignment="1" applyProtection="1">
      <alignment horizontal="left"/>
      <protection hidden="1"/>
    </xf>
    <xf numFmtId="0" fontId="46" fillId="2" borderId="1" xfId="1" applyFont="1" applyFill="1" applyBorder="1" applyAlignment="1" applyProtection="1">
      <alignment horizontal="center" vertical="center"/>
      <protection hidden="1"/>
    </xf>
    <xf numFmtId="0" fontId="73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59" fillId="0" borderId="0" xfId="0" applyFont="1" applyAlignment="1">
      <alignment horizontal="center" vertical="center" wrapText="1"/>
    </xf>
    <xf numFmtId="0" fontId="58" fillId="0" borderId="2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4" xfId="0" applyFont="1" applyBorder="1" applyAlignment="1">
      <alignment horizontal="center" vertical="center" wrapText="1"/>
    </xf>
    <xf numFmtId="0" fontId="59" fillId="0" borderId="3" xfId="0" applyFont="1" applyBorder="1" applyAlignment="1">
      <alignment horizontal="center" wrapText="1"/>
    </xf>
    <xf numFmtId="0" fontId="59" fillId="0" borderId="30" xfId="0" applyFont="1" applyBorder="1" applyAlignment="1">
      <alignment horizontal="center" wrapText="1"/>
    </xf>
    <xf numFmtId="0" fontId="66" fillId="0" borderId="21" xfId="0" applyFont="1" applyBorder="1" applyAlignment="1">
      <alignment horizontal="center" vertical="center" wrapText="1"/>
    </xf>
    <xf numFmtId="0" fontId="66" fillId="0" borderId="19" xfId="0" applyFont="1" applyBorder="1" applyAlignment="1">
      <alignment horizontal="center" vertical="center" wrapText="1"/>
    </xf>
    <xf numFmtId="0" fontId="66" fillId="0" borderId="23" xfId="0" applyFont="1" applyBorder="1" applyAlignment="1">
      <alignment horizontal="center" vertical="center" wrapText="1"/>
    </xf>
    <xf numFmtId="0" fontId="66" fillId="0" borderId="18" xfId="0" applyFont="1" applyBorder="1" applyAlignment="1">
      <alignment horizontal="center" vertical="center" wrapText="1"/>
    </xf>
    <xf numFmtId="0" fontId="66" fillId="0" borderId="14" xfId="0" applyFont="1" applyBorder="1" applyAlignment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75" fillId="0" borderId="0" xfId="0" applyFont="1" applyAlignment="1">
      <alignment horizontal="center" wrapText="1"/>
    </xf>
    <xf numFmtId="0" fontId="75" fillId="0" borderId="0" xfId="0" applyFont="1" applyAlignment="1">
      <alignment horizontal="center"/>
    </xf>
    <xf numFmtId="164" fontId="31" fillId="0" borderId="0" xfId="0" applyNumberFormat="1" applyFont="1" applyBorder="1" applyAlignment="1">
      <alignment horizontal="center" vertical="center" wrapText="1"/>
    </xf>
    <xf numFmtId="0" fontId="75" fillId="0" borderId="0" xfId="0" applyFont="1" applyAlignment="1"/>
    <xf numFmtId="0" fontId="66" fillId="0" borderId="32" xfId="0" applyFont="1" applyBorder="1" applyAlignment="1">
      <alignment horizontal="center" vertical="center" wrapText="1"/>
    </xf>
    <xf numFmtId="0" fontId="66" fillId="0" borderId="25" xfId="0" applyFont="1" applyFill="1" applyBorder="1" applyAlignment="1">
      <alignment horizontal="center" vertical="center" wrapText="1"/>
    </xf>
    <xf numFmtId="0" fontId="66" fillId="0" borderId="32" xfId="0" applyFont="1" applyFill="1" applyBorder="1" applyAlignment="1">
      <alignment horizontal="center" vertical="center" wrapText="1"/>
    </xf>
    <xf numFmtId="0" fontId="66" fillId="0" borderId="21" xfId="0" applyFont="1" applyFill="1" applyBorder="1" applyAlignment="1">
      <alignment horizontal="center" vertical="center" wrapText="1"/>
    </xf>
    <xf numFmtId="0" fontId="66" fillId="0" borderId="19" xfId="0" applyFont="1" applyFill="1" applyBorder="1" applyAlignment="1">
      <alignment horizontal="center" vertical="center" wrapText="1"/>
    </xf>
    <xf numFmtId="0" fontId="66" fillId="0" borderId="23" xfId="0" applyFont="1" applyFill="1" applyBorder="1" applyAlignment="1">
      <alignment horizontal="center" vertical="center" wrapText="1"/>
    </xf>
    <xf numFmtId="0" fontId="76" fillId="0" borderId="0" xfId="0" applyFont="1" applyAlignment="1">
      <alignment horizontal="center"/>
    </xf>
    <xf numFmtId="0" fontId="71" fillId="0" borderId="0" xfId="0" applyFont="1" applyAlignment="1">
      <alignment horizontal="center" wrapText="1"/>
    </xf>
    <xf numFmtId="0" fontId="69" fillId="0" borderId="0" xfId="0" applyFont="1" applyAlignment="1">
      <alignment horizontal="center"/>
    </xf>
    <xf numFmtId="0" fontId="70" fillId="11" borderId="37" xfId="0" applyFont="1" applyFill="1" applyBorder="1" applyAlignment="1">
      <alignment horizontal="center" vertical="center" wrapText="1"/>
    </xf>
    <xf numFmtId="0" fontId="0" fillId="11" borderId="38" xfId="0" applyFill="1" applyBorder="1" applyAlignment="1">
      <alignment horizontal="center"/>
    </xf>
    <xf numFmtId="0" fontId="0" fillId="11" borderId="39" xfId="0" applyFill="1" applyBorder="1" applyAlignment="1">
      <alignment horizontal="center"/>
    </xf>
    <xf numFmtId="0" fontId="66" fillId="0" borderId="1" xfId="3" applyFont="1" applyBorder="1" applyAlignment="1">
      <alignment horizontal="center"/>
    </xf>
    <xf numFmtId="0" fontId="66" fillId="0" borderId="1" xfId="3" applyFont="1" applyBorder="1" applyAlignment="1">
      <alignment horizontal="center" vertical="center" wrapText="1"/>
    </xf>
    <xf numFmtId="0" fontId="66" fillId="0" borderId="2" xfId="3" applyFont="1" applyBorder="1" applyAlignment="1">
      <alignment horizontal="center" vertical="center" wrapText="1"/>
    </xf>
    <xf numFmtId="0" fontId="66" fillId="0" borderId="17" xfId="3" applyFont="1" applyBorder="1" applyAlignment="1">
      <alignment horizontal="center" vertical="center" wrapText="1"/>
    </xf>
    <xf numFmtId="0" fontId="66" fillId="0" borderId="4" xfId="3" applyFont="1" applyBorder="1" applyAlignment="1">
      <alignment horizontal="center" vertical="center" wrapText="1"/>
    </xf>
    <xf numFmtId="0" fontId="75" fillId="0" borderId="0" xfId="3" applyFont="1" applyAlignment="1">
      <alignment horizontal="center" wrapText="1"/>
    </xf>
    <xf numFmtId="49" fontId="66" fillId="0" borderId="1" xfId="0" applyNumberFormat="1" applyFont="1" applyFill="1" applyBorder="1" applyAlignment="1">
      <alignment horizontal="center" vertical="center" wrapText="1"/>
    </xf>
    <xf numFmtId="49" fontId="66" fillId="0" borderId="21" xfId="0" applyNumberFormat="1" applyFont="1" applyFill="1" applyBorder="1" applyAlignment="1">
      <alignment horizontal="center" vertical="center" wrapText="1"/>
    </xf>
    <xf numFmtId="49" fontId="66" fillId="0" borderId="19" xfId="0" applyNumberFormat="1" applyFont="1" applyFill="1" applyBorder="1" applyAlignment="1">
      <alignment horizontal="center" vertical="center" wrapText="1"/>
    </xf>
    <xf numFmtId="49" fontId="66" fillId="0" borderId="23" xfId="0" applyNumberFormat="1" applyFont="1" applyFill="1" applyBorder="1" applyAlignment="1">
      <alignment horizontal="center" vertical="center" wrapText="1"/>
    </xf>
    <xf numFmtId="0" fontId="75" fillId="0" borderId="3" xfId="0" applyFont="1" applyFill="1" applyBorder="1" applyAlignment="1">
      <alignment horizontal="center"/>
    </xf>
    <xf numFmtId="0" fontId="75" fillId="0" borderId="30" xfId="0" applyFont="1" applyFill="1" applyBorder="1" applyAlignment="1">
      <alignment horizontal="center"/>
    </xf>
    <xf numFmtId="0" fontId="74" fillId="0" borderId="0" xfId="0" applyFont="1" applyAlignment="1">
      <alignment horizontal="center"/>
    </xf>
    <xf numFmtId="0" fontId="66" fillId="0" borderId="1" xfId="0" applyFont="1" applyFill="1" applyBorder="1" applyAlignment="1">
      <alignment horizontal="center" wrapText="1"/>
    </xf>
    <xf numFmtId="0" fontId="67" fillId="0" borderId="2" xfId="3" applyFont="1" applyBorder="1" applyAlignment="1">
      <alignment horizontal="center" vertical="center" wrapText="1"/>
    </xf>
    <xf numFmtId="0" fontId="67" fillId="0" borderId="17" xfId="3" applyFont="1" applyBorder="1" applyAlignment="1">
      <alignment horizontal="center" vertical="center" wrapText="1"/>
    </xf>
    <xf numFmtId="0" fontId="67" fillId="0" borderId="4" xfId="3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textRotation="90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textRotation="90" wrapText="1"/>
    </xf>
    <xf numFmtId="49" fontId="36" fillId="2" borderId="5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4" fontId="66" fillId="0" borderId="19" xfId="0" applyNumberFormat="1" applyFont="1" applyFill="1" applyBorder="1" applyAlignment="1">
      <alignment horizontal="center" vertical="center" wrapText="1"/>
    </xf>
    <xf numFmtId="4" fontId="66" fillId="0" borderId="25" xfId="0" applyNumberFormat="1" applyFont="1" applyFill="1" applyBorder="1" applyAlignment="1">
      <alignment horizontal="center" vertical="center" wrapText="1"/>
    </xf>
    <xf numFmtId="0" fontId="45" fillId="0" borderId="33" xfId="0" applyFont="1" applyBorder="1" applyAlignment="1">
      <alignment horizontal="center" wrapText="1"/>
    </xf>
    <xf numFmtId="0" fontId="45" fillId="0" borderId="34" xfId="0" applyFont="1" applyBorder="1" applyAlignment="1">
      <alignment horizontal="center" wrapText="1"/>
    </xf>
    <xf numFmtId="0" fontId="42" fillId="0" borderId="32" xfId="0" applyFont="1" applyBorder="1" applyAlignment="1">
      <alignment horizontal="center" vertical="center" wrapText="1"/>
    </xf>
    <xf numFmtId="0" fontId="42" fillId="0" borderId="19" xfId="0" applyFont="1" applyBorder="1" applyAlignment="1">
      <alignment horizontal="center" vertical="center" wrapText="1"/>
    </xf>
    <xf numFmtId="0" fontId="42" fillId="0" borderId="25" xfId="0" applyFont="1" applyBorder="1" applyAlignment="1">
      <alignment horizontal="center" vertical="center" wrapText="1"/>
    </xf>
    <xf numFmtId="4" fontId="66" fillId="0" borderId="32" xfId="0" applyNumberFormat="1" applyFont="1" applyFill="1" applyBorder="1" applyAlignment="1">
      <alignment horizontal="center" vertical="center" wrapText="1"/>
    </xf>
    <xf numFmtId="4" fontId="66" fillId="0" borderId="23" xfId="0" applyNumberFormat="1" applyFont="1" applyFill="1" applyBorder="1" applyAlignment="1">
      <alignment horizontal="center" vertical="center" wrapText="1"/>
    </xf>
    <xf numFmtId="0" fontId="59" fillId="0" borderId="35" xfId="0" applyFont="1" applyBorder="1" applyAlignment="1">
      <alignment horizontal="center" vertical="center" wrapText="1"/>
    </xf>
    <xf numFmtId="0" fontId="59" fillId="0" borderId="31" xfId="0" applyFont="1" applyBorder="1" applyAlignment="1">
      <alignment horizontal="center" vertical="center" wrapText="1"/>
    </xf>
    <xf numFmtId="0" fontId="46" fillId="0" borderId="29" xfId="1" applyFont="1" applyFill="1" applyBorder="1" applyAlignment="1" applyProtection="1">
      <alignment horizontal="center" vertical="center"/>
      <protection hidden="1"/>
    </xf>
    <xf numFmtId="0" fontId="46" fillId="0" borderId="30" xfId="1" applyFont="1" applyFill="1" applyBorder="1" applyAlignment="1" applyProtection="1">
      <alignment horizontal="center" vertical="center"/>
      <protection hidden="1"/>
    </xf>
    <xf numFmtId="0" fontId="46" fillId="0" borderId="2" xfId="1" applyFont="1" applyFill="1" applyBorder="1" applyAlignment="1" applyProtection="1">
      <alignment horizontal="center" vertical="center"/>
      <protection hidden="1"/>
    </xf>
    <xf numFmtId="0" fontId="46" fillId="0" borderId="4" xfId="1" applyFont="1" applyFill="1" applyBorder="1" applyAlignment="1" applyProtection="1">
      <alignment horizontal="center" vertical="center"/>
      <protection hidden="1"/>
    </xf>
  </cellXfs>
  <cellStyles count="4">
    <cellStyle name="Обычный" xfId="0" builtinId="0"/>
    <cellStyle name="Обычный 2" xfId="1"/>
    <cellStyle name="Обычный 3" xfId="3"/>
    <cellStyle name="Финансов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700%20&#1054;&#1073;&#1088;&#1072;&#1079;&#1086;&#1074;&#1072;&#1085;&#1080;&#1077;\&#1088;.07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800%20&#1050;&#1091;&#1083;&#1100;&#1090;&#1091;&#1088;&#1072;\08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0900%20&#1079;&#1076;&#1088;&#1072;&#1074;&#1086;&#1086;&#1093;&#1088;&#1072;&#1085;&#1077;&#1085;&#1080;&#1077;%20&#1080;%20&#1089;&#1087;&#1086;&#1088;&#1090;\&#1088;09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0707 &quot;Молодежная политика&quot;"/>
      <sheetName val="старт"/>
      <sheetName val="форпост"/>
      <sheetName val="Администрация(мероприятия)"/>
      <sheetName val="Деп. образ.(мероприятия)"/>
      <sheetName val="ДМС(ликвидация)"/>
      <sheetName val="Деп.образ.(лето)"/>
      <sheetName val="летний отдых"/>
      <sheetName val="реестр летний отды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7">
          <cell r="Q27">
            <v>216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1"/>
      <sheetName val="Администрация 0801"/>
      <sheetName val="Центр культуры и досуга"/>
      <sheetName val="музей"/>
      <sheetName val="ЦБС"/>
      <sheetName val="0801Прогр. Культ.Югры&quot;библ. дел"/>
      <sheetName val="субсидии книж.фонда"/>
      <sheetName val="0801 МУ ХК &quot;Вдохновение&quot;"/>
      <sheetName val="МУ КС субсидии на строит.дома к"/>
      <sheetName val="Пр.5 целевые програм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7">
          <cell r="P27">
            <v>122.1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р.0904"/>
      <sheetName val="горбольница №1(федер.)"/>
      <sheetName val="горбольница №1(окруж.)"/>
      <sheetName val="горбольница №2 (федер)"/>
      <sheetName val="горбольница №2(окруж)"/>
    </sheetNames>
    <sheetDataSet>
      <sheetData sheetId="0" refreshError="1"/>
      <sheetData sheetId="1" refreshError="1">
        <row r="27">
          <cell r="Q27">
            <v>0</v>
          </cell>
          <cell r="R27">
            <v>3930.3</v>
          </cell>
        </row>
      </sheetData>
      <sheetData sheetId="2" refreshError="1">
        <row r="27">
          <cell r="Q27">
            <v>0</v>
          </cell>
          <cell r="R27">
            <v>737.80000000000007</v>
          </cell>
        </row>
      </sheetData>
      <sheetData sheetId="3" refreshError="1">
        <row r="27">
          <cell r="Q27">
            <v>0</v>
          </cell>
          <cell r="R27">
            <v>1116.9000000000001</v>
          </cell>
        </row>
      </sheetData>
      <sheetData sheetId="4" refreshError="1">
        <row r="27">
          <cell r="Q27">
            <v>0</v>
          </cell>
          <cell r="R27">
            <v>212.8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2:AB582"/>
  <sheetViews>
    <sheetView view="pageBreakPreview" topLeftCell="A254" zoomScale="70" zoomScaleNormal="90" zoomScaleSheetLayoutView="70" workbookViewId="0">
      <selection activeCell="I264" sqref="I264"/>
    </sheetView>
  </sheetViews>
  <sheetFormatPr defaultColWidth="9.140625" defaultRowHeight="15" outlineLevelRow="1" x14ac:dyDescent="0.25"/>
  <cols>
    <col min="1" max="1" width="133.5703125" style="216" customWidth="1"/>
    <col min="2" max="2" width="8.42578125" style="217" customWidth="1"/>
    <col min="3" max="3" width="9.140625" style="217" customWidth="1"/>
    <col min="4" max="4" width="16.7109375" style="219" customWidth="1"/>
    <col min="5" max="5" width="12.85546875" style="219" hidden="1" customWidth="1"/>
    <col min="6" max="6" width="14.140625" style="219" hidden="1" customWidth="1"/>
    <col min="7" max="7" width="17.5703125" style="219" customWidth="1"/>
    <col min="8" max="8" width="17.140625" style="219" customWidth="1"/>
    <col min="9" max="9" width="16.85546875" style="219" customWidth="1"/>
    <col min="10" max="10" width="15.7109375" style="285" customWidth="1"/>
    <col min="11" max="11" width="18.7109375" style="285" customWidth="1"/>
    <col min="12" max="12" width="13.28515625" style="285" customWidth="1"/>
    <col min="13" max="14" width="15.5703125" style="285" customWidth="1"/>
    <col min="15" max="15" width="16.28515625" style="285" customWidth="1"/>
    <col min="16" max="16" width="15.85546875" style="285" customWidth="1"/>
    <col min="17" max="17" width="15.5703125" style="285" customWidth="1"/>
    <col min="18" max="18" width="18" style="285" hidden="1" customWidth="1"/>
    <col min="19" max="19" width="18" style="285" customWidth="1"/>
    <col min="20" max="20" width="16.28515625" style="285" customWidth="1"/>
    <col min="21" max="21" width="17.7109375" style="143" customWidth="1"/>
    <col min="22" max="22" width="16.7109375" style="143" customWidth="1"/>
    <col min="23" max="23" width="19" style="143" customWidth="1"/>
    <col min="24" max="25" width="9.140625" style="143"/>
    <col min="26" max="26" width="8.85546875"/>
    <col min="27" max="27" width="21.5703125" customWidth="1"/>
    <col min="28" max="28" width="14.7109375" style="143" customWidth="1"/>
    <col min="29" max="16384" width="9.140625" style="143"/>
  </cols>
  <sheetData>
    <row r="2" spans="1:23" ht="26.25" customHeight="1" x14ac:dyDescent="0.25">
      <c r="A2" s="1007" t="s">
        <v>754</v>
      </c>
      <c r="B2" s="1007"/>
      <c r="C2" s="1007"/>
      <c r="D2" s="1007"/>
      <c r="E2" s="1007"/>
      <c r="F2" s="1007"/>
      <c r="G2" s="1007"/>
      <c r="H2" s="1007"/>
      <c r="I2" s="1007"/>
      <c r="J2" s="1007"/>
      <c r="K2" s="1007"/>
      <c r="L2" s="1007"/>
      <c r="M2" s="1007"/>
      <c r="N2" s="1007"/>
      <c r="O2" s="1007"/>
      <c r="P2" s="1007"/>
      <c r="Q2" s="1007"/>
      <c r="R2" s="1007"/>
      <c r="S2" s="1007"/>
      <c r="T2" s="1007"/>
      <c r="U2" s="1007"/>
      <c r="V2" s="1007"/>
      <c r="W2" s="1007"/>
    </row>
    <row r="3" spans="1:23" ht="15.75" customHeight="1" x14ac:dyDescent="0.25"/>
    <row r="4" spans="1:23" s="446" customFormat="1" ht="18" customHeight="1" x14ac:dyDescent="0.25">
      <c r="A4" s="1008" t="s">
        <v>134</v>
      </c>
      <c r="B4" s="1009" t="s">
        <v>135</v>
      </c>
      <c r="C4" s="1009" t="s">
        <v>136</v>
      </c>
      <c r="D4" s="1008" t="s">
        <v>652</v>
      </c>
      <c r="E4" s="1010" t="s">
        <v>138</v>
      </c>
      <c r="F4" s="1010"/>
      <c r="G4" s="1008" t="s">
        <v>1040</v>
      </c>
      <c r="H4" s="1008"/>
      <c r="I4" s="1008"/>
      <c r="J4" s="1015" t="s">
        <v>653</v>
      </c>
      <c r="K4" s="1016"/>
      <c r="L4" s="1016"/>
      <c r="M4" s="1016"/>
      <c r="N4" s="1016"/>
      <c r="O4" s="1016"/>
      <c r="P4" s="1016"/>
      <c r="Q4" s="1016"/>
      <c r="R4" s="1016"/>
      <c r="S4" s="1017"/>
      <c r="T4" s="1011" t="s">
        <v>733</v>
      </c>
      <c r="U4" s="1008" t="s">
        <v>734</v>
      </c>
      <c r="V4" s="1008"/>
      <c r="W4" s="1008"/>
    </row>
    <row r="5" spans="1:23" s="446" customFormat="1" ht="31.5" customHeight="1" x14ac:dyDescent="0.25">
      <c r="A5" s="1008"/>
      <c r="B5" s="1009"/>
      <c r="C5" s="1009"/>
      <c r="D5" s="1008"/>
      <c r="E5" s="653"/>
      <c r="F5" s="653"/>
      <c r="G5" s="1008"/>
      <c r="H5" s="1008"/>
      <c r="I5" s="1008"/>
      <c r="J5" s="1012" t="s">
        <v>738</v>
      </c>
      <c r="K5" s="1013"/>
      <c r="L5" s="1013"/>
      <c r="M5" s="1013"/>
      <c r="N5" s="1014"/>
      <c r="O5" s="1012" t="s">
        <v>737</v>
      </c>
      <c r="P5" s="1013"/>
      <c r="Q5" s="1013"/>
      <c r="R5" s="1013"/>
      <c r="S5" s="1014"/>
      <c r="T5" s="1011"/>
      <c r="U5" s="652"/>
      <c r="V5" s="652"/>
      <c r="W5" s="652"/>
    </row>
    <row r="6" spans="1:23" s="448" customFormat="1" ht="175.5" customHeight="1" x14ac:dyDescent="0.25">
      <c r="A6" s="1008"/>
      <c r="B6" s="1009"/>
      <c r="C6" s="1009"/>
      <c r="D6" s="1008"/>
      <c r="E6" s="652" t="s">
        <v>139</v>
      </c>
      <c r="F6" s="652" t="s">
        <v>103</v>
      </c>
      <c r="G6" s="652" t="s">
        <v>555</v>
      </c>
      <c r="H6" s="652" t="s">
        <v>139</v>
      </c>
      <c r="I6" s="652" t="s">
        <v>103</v>
      </c>
      <c r="J6" s="447" t="s">
        <v>1144</v>
      </c>
      <c r="K6" s="447" t="s">
        <v>795</v>
      </c>
      <c r="L6" s="687" t="s">
        <v>1163</v>
      </c>
      <c r="M6" s="687" t="s">
        <v>1152</v>
      </c>
      <c r="N6" s="687" t="s">
        <v>1123</v>
      </c>
      <c r="O6" s="681" t="s">
        <v>99</v>
      </c>
      <c r="P6" s="681" t="s">
        <v>100</v>
      </c>
      <c r="Q6" s="447" t="s">
        <v>1114</v>
      </c>
      <c r="R6" s="447" t="s">
        <v>811</v>
      </c>
      <c r="S6" s="687" t="s">
        <v>1123</v>
      </c>
      <c r="T6" s="1011"/>
      <c r="U6" s="652" t="s">
        <v>324</v>
      </c>
      <c r="V6" s="652" t="s">
        <v>139</v>
      </c>
      <c r="W6" s="652" t="s">
        <v>103</v>
      </c>
    </row>
    <row r="7" spans="1:23" s="215" customFormat="1" ht="12.75" x14ac:dyDescent="0.2">
      <c r="A7" s="220" t="s">
        <v>989</v>
      </c>
      <c r="B7" s="220" t="s">
        <v>1008</v>
      </c>
      <c r="C7" s="220">
        <v>1</v>
      </c>
      <c r="D7" s="220">
        <v>2</v>
      </c>
      <c r="E7" s="220">
        <v>5</v>
      </c>
      <c r="F7" s="220">
        <v>6</v>
      </c>
      <c r="G7" s="220">
        <v>3</v>
      </c>
      <c r="H7" s="220">
        <v>4</v>
      </c>
      <c r="I7" s="220">
        <v>5</v>
      </c>
      <c r="J7" s="220">
        <v>6</v>
      </c>
      <c r="K7" s="220">
        <v>7</v>
      </c>
      <c r="L7" s="220">
        <v>8</v>
      </c>
      <c r="M7" s="220">
        <v>9</v>
      </c>
      <c r="N7" s="220">
        <v>10</v>
      </c>
      <c r="O7" s="220">
        <v>11</v>
      </c>
      <c r="P7" s="220">
        <v>12</v>
      </c>
      <c r="Q7" s="220">
        <v>13</v>
      </c>
      <c r="R7" s="220">
        <v>14</v>
      </c>
      <c r="S7" s="220">
        <v>14</v>
      </c>
      <c r="T7" s="220">
        <v>15</v>
      </c>
      <c r="U7" s="220">
        <v>16</v>
      </c>
      <c r="V7" s="220">
        <v>17</v>
      </c>
      <c r="W7" s="220">
        <v>18</v>
      </c>
    </row>
    <row r="8" spans="1:23" s="430" customFormat="1" ht="18.75" customHeight="1" x14ac:dyDescent="0.3">
      <c r="A8" s="449" t="s">
        <v>141</v>
      </c>
      <c r="B8" s="429" t="s">
        <v>142</v>
      </c>
      <c r="C8" s="429" t="s">
        <v>143</v>
      </c>
      <c r="D8" s="436">
        <f t="shared" ref="D8:D58" si="0">SUM(E8:F8)</f>
        <v>308483.40000000002</v>
      </c>
      <c r="E8" s="437">
        <f>SUM(E9+E11+E15+E17+E19+E23+E27+E29)</f>
        <v>289206.10000000003</v>
      </c>
      <c r="F8" s="437">
        <f>SUM(F9+F11+F15+F17+F19+F23+F27+F29)</f>
        <v>19277.3</v>
      </c>
      <c r="G8" s="436">
        <f t="shared" ref="G8:G79" si="1">SUM(H8:I8)</f>
        <v>310033.5</v>
      </c>
      <c r="H8" s="437">
        <f t="shared" ref="H8:R8" si="2">SUM(H9+H11+H15+H17+H19+H23+H27+H29)</f>
        <v>297846.8</v>
      </c>
      <c r="I8" s="437">
        <f t="shared" si="2"/>
        <v>12186.7</v>
      </c>
      <c r="J8" s="437">
        <f t="shared" si="2"/>
        <v>0</v>
      </c>
      <c r="K8" s="437">
        <f t="shared" si="2"/>
        <v>0</v>
      </c>
      <c r="L8" s="437"/>
      <c r="M8" s="437">
        <f t="shared" si="2"/>
        <v>0</v>
      </c>
      <c r="N8" s="437"/>
      <c r="O8" s="437">
        <f t="shared" si="2"/>
        <v>0</v>
      </c>
      <c r="P8" s="437">
        <f t="shared" si="2"/>
        <v>0</v>
      </c>
      <c r="Q8" s="437">
        <f t="shared" si="2"/>
        <v>0</v>
      </c>
      <c r="R8" s="437">
        <f t="shared" si="2"/>
        <v>0</v>
      </c>
      <c r="S8" s="437"/>
      <c r="T8" s="438">
        <f t="shared" ref="T8:T80" si="3">SUM(J8:R8)</f>
        <v>0</v>
      </c>
      <c r="U8" s="436">
        <f>SUM(V8:W8)</f>
        <v>310033.5</v>
      </c>
      <c r="V8" s="437">
        <f>H8+J8+K8+M8</f>
        <v>297846.8</v>
      </c>
      <c r="W8" s="437">
        <f>I8+O8+P8+Q8+R8</f>
        <v>12186.7</v>
      </c>
    </row>
    <row r="9" spans="1:23" s="151" customFormat="1" ht="18.75" customHeight="1" x14ac:dyDescent="0.3">
      <c r="A9" s="449" t="s">
        <v>160</v>
      </c>
      <c r="B9" s="429" t="s">
        <v>142</v>
      </c>
      <c r="C9" s="429" t="s">
        <v>144</v>
      </c>
      <c r="D9" s="436">
        <f t="shared" si="0"/>
        <v>4145.6000000000004</v>
      </c>
      <c r="E9" s="437">
        <f>SUM(E10)</f>
        <v>4145.6000000000004</v>
      </c>
      <c r="F9" s="437">
        <f>SUM(F10)</f>
        <v>0</v>
      </c>
      <c r="G9" s="436">
        <f t="shared" si="1"/>
        <v>4145.6000000000004</v>
      </c>
      <c r="H9" s="437">
        <f>SUM(H10)</f>
        <v>4145.6000000000004</v>
      </c>
      <c r="I9" s="437">
        <f>SUM(I10)</f>
        <v>0</v>
      </c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8">
        <f>SUM(J9:R9)</f>
        <v>0</v>
      </c>
      <c r="U9" s="436">
        <f t="shared" ref="U9:U41" si="4">SUM(V9:W9)</f>
        <v>4145.6000000000004</v>
      </c>
      <c r="V9" s="437">
        <f t="shared" ref="V9:V73" si="5">H9+J9+K9+M9</f>
        <v>4145.6000000000004</v>
      </c>
      <c r="W9" s="437">
        <f t="shared" ref="W9:W73" si="6">I9+O9+P9+Q9+R9</f>
        <v>0</v>
      </c>
    </row>
    <row r="10" spans="1:23" s="151" customFormat="1" ht="18.75" customHeight="1" x14ac:dyDescent="0.3">
      <c r="A10" s="450" t="s">
        <v>326</v>
      </c>
      <c r="B10" s="431" t="s">
        <v>142</v>
      </c>
      <c r="C10" s="431" t="s">
        <v>144</v>
      </c>
      <c r="D10" s="440">
        <f t="shared" si="0"/>
        <v>4145.6000000000004</v>
      </c>
      <c r="E10" s="440">
        <v>4145.6000000000004</v>
      </c>
      <c r="F10" s="440"/>
      <c r="G10" s="440">
        <f t="shared" si="1"/>
        <v>4145.6000000000004</v>
      </c>
      <c r="H10" s="440">
        <v>4145.6000000000004</v>
      </c>
      <c r="I10" s="440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8">
        <f t="shared" si="3"/>
        <v>0</v>
      </c>
      <c r="U10" s="440">
        <f>SUM(V10:W10)</f>
        <v>4145.6000000000004</v>
      </c>
      <c r="V10" s="437">
        <f t="shared" si="5"/>
        <v>4145.6000000000004</v>
      </c>
      <c r="W10" s="437">
        <f t="shared" si="6"/>
        <v>0</v>
      </c>
    </row>
    <row r="11" spans="1:23" s="151" customFormat="1" ht="18.75" customHeight="1" x14ac:dyDescent="0.3">
      <c r="A11" s="449" t="s">
        <v>145</v>
      </c>
      <c r="B11" s="429" t="s">
        <v>142</v>
      </c>
      <c r="C11" s="429" t="s">
        <v>146</v>
      </c>
      <c r="D11" s="436">
        <f t="shared" si="0"/>
        <v>18545.099999999999</v>
      </c>
      <c r="E11" s="437">
        <f>SUM(E12+E13+E14)</f>
        <v>18545.099999999999</v>
      </c>
      <c r="F11" s="437">
        <f>SUM(F12+F13+F14)</f>
        <v>0</v>
      </c>
      <c r="G11" s="436">
        <f t="shared" si="1"/>
        <v>19347.800000000003</v>
      </c>
      <c r="H11" s="437">
        <f>SUM(H12+H13+H14)</f>
        <v>19347.800000000003</v>
      </c>
      <c r="I11" s="437">
        <f>SUM(I12+I13+I14)</f>
        <v>0</v>
      </c>
      <c r="J11" s="437">
        <f t="shared" ref="J11:R11" si="7">SUM(J12+J13+J14)</f>
        <v>0</v>
      </c>
      <c r="K11" s="437">
        <f t="shared" si="7"/>
        <v>0</v>
      </c>
      <c r="L11" s="437"/>
      <c r="M11" s="437">
        <f t="shared" si="7"/>
        <v>0</v>
      </c>
      <c r="N11" s="437"/>
      <c r="O11" s="437">
        <f t="shared" si="7"/>
        <v>0</v>
      </c>
      <c r="P11" s="437">
        <f t="shared" si="7"/>
        <v>0</v>
      </c>
      <c r="Q11" s="437">
        <f t="shared" si="7"/>
        <v>0</v>
      </c>
      <c r="R11" s="437">
        <f t="shared" si="7"/>
        <v>0</v>
      </c>
      <c r="S11" s="437"/>
      <c r="T11" s="442">
        <f t="shared" si="3"/>
        <v>0</v>
      </c>
      <c r="U11" s="436">
        <f t="shared" si="4"/>
        <v>19347.800000000003</v>
      </c>
      <c r="V11" s="437">
        <f t="shared" si="5"/>
        <v>19347.800000000003</v>
      </c>
      <c r="W11" s="437">
        <f t="shared" si="6"/>
        <v>0</v>
      </c>
    </row>
    <row r="12" spans="1:23" s="151" customFormat="1" ht="17.25" customHeight="1" x14ac:dyDescent="0.3">
      <c r="A12" s="450" t="s">
        <v>327</v>
      </c>
      <c r="B12" s="431" t="s">
        <v>142</v>
      </c>
      <c r="C12" s="431" t="s">
        <v>146</v>
      </c>
      <c r="D12" s="440">
        <f t="shared" si="0"/>
        <v>3852.3</v>
      </c>
      <c r="E12" s="440">
        <v>3852.3</v>
      </c>
      <c r="F12" s="440"/>
      <c r="G12" s="440">
        <f t="shared" si="1"/>
        <v>3852.3</v>
      </c>
      <c r="H12" s="440">
        <v>3852.3</v>
      </c>
      <c r="I12" s="440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8">
        <f t="shared" si="3"/>
        <v>0</v>
      </c>
      <c r="U12" s="440">
        <f t="shared" si="4"/>
        <v>3852.3</v>
      </c>
      <c r="V12" s="437">
        <f t="shared" si="5"/>
        <v>3852.3</v>
      </c>
      <c r="W12" s="437">
        <f t="shared" si="6"/>
        <v>0</v>
      </c>
    </row>
    <row r="13" spans="1:23" s="151" customFormat="1" ht="24.75" customHeight="1" x14ac:dyDescent="0.3">
      <c r="A13" s="450" t="s">
        <v>328</v>
      </c>
      <c r="B13" s="431" t="s">
        <v>142</v>
      </c>
      <c r="C13" s="431" t="s">
        <v>146</v>
      </c>
      <c r="D13" s="440">
        <f t="shared" si="0"/>
        <v>1977.3</v>
      </c>
      <c r="E13" s="440">
        <v>1977.3</v>
      </c>
      <c r="F13" s="440"/>
      <c r="G13" s="440">
        <f t="shared" si="1"/>
        <v>1977.3</v>
      </c>
      <c r="H13" s="440">
        <v>1977.3</v>
      </c>
      <c r="I13" s="440"/>
      <c r="J13" s="439"/>
      <c r="K13" s="439"/>
      <c r="L13" s="439"/>
      <c r="M13" s="439"/>
      <c r="N13" s="439"/>
      <c r="O13" s="439"/>
      <c r="P13" s="439"/>
      <c r="Q13" s="439"/>
      <c r="R13" s="439"/>
      <c r="S13" s="439"/>
      <c r="T13" s="438">
        <f t="shared" si="3"/>
        <v>0</v>
      </c>
      <c r="U13" s="440">
        <f t="shared" si="4"/>
        <v>1977.3</v>
      </c>
      <c r="V13" s="437">
        <f t="shared" si="5"/>
        <v>1977.3</v>
      </c>
      <c r="W13" s="437">
        <f t="shared" si="6"/>
        <v>0</v>
      </c>
    </row>
    <row r="14" spans="1:23" s="151" customFormat="1" ht="17.25" customHeight="1" x14ac:dyDescent="0.3">
      <c r="A14" s="450" t="s">
        <v>329</v>
      </c>
      <c r="B14" s="431" t="s">
        <v>142</v>
      </c>
      <c r="C14" s="431" t="s">
        <v>146</v>
      </c>
      <c r="D14" s="440">
        <f t="shared" si="0"/>
        <v>12715.5</v>
      </c>
      <c r="E14" s="440">
        <v>12715.5</v>
      </c>
      <c r="F14" s="440"/>
      <c r="G14" s="440">
        <f t="shared" si="1"/>
        <v>13518.2</v>
      </c>
      <c r="H14" s="440">
        <v>13518.2</v>
      </c>
      <c r="I14" s="440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8">
        <f t="shared" si="3"/>
        <v>0</v>
      </c>
      <c r="U14" s="440">
        <f t="shared" si="4"/>
        <v>13518.2</v>
      </c>
      <c r="V14" s="437">
        <f t="shared" si="5"/>
        <v>13518.2</v>
      </c>
      <c r="W14" s="437">
        <f t="shared" si="6"/>
        <v>0</v>
      </c>
    </row>
    <row r="15" spans="1:23" s="151" customFormat="1" ht="17.25" customHeight="1" x14ac:dyDescent="0.3">
      <c r="A15" s="449" t="s">
        <v>148</v>
      </c>
      <c r="B15" s="429" t="s">
        <v>142</v>
      </c>
      <c r="C15" s="429" t="s">
        <v>149</v>
      </c>
      <c r="D15" s="436">
        <f t="shared" si="0"/>
        <v>190199.2</v>
      </c>
      <c r="E15" s="437">
        <f>SUM(E16)</f>
        <v>190199.2</v>
      </c>
      <c r="F15" s="437">
        <f>SUM(F16)</f>
        <v>0</v>
      </c>
      <c r="G15" s="436">
        <f t="shared" si="1"/>
        <v>189334.2</v>
      </c>
      <c r="H15" s="437">
        <f t="shared" ref="H15:R15" si="8">SUM(H16)</f>
        <v>189334.2</v>
      </c>
      <c r="I15" s="437">
        <f t="shared" si="8"/>
        <v>0</v>
      </c>
      <c r="J15" s="437">
        <f t="shared" si="8"/>
        <v>0</v>
      </c>
      <c r="K15" s="437">
        <f t="shared" si="8"/>
        <v>0</v>
      </c>
      <c r="L15" s="437"/>
      <c r="M15" s="437">
        <f t="shared" si="8"/>
        <v>0</v>
      </c>
      <c r="N15" s="437"/>
      <c r="O15" s="437">
        <f t="shared" si="8"/>
        <v>0</v>
      </c>
      <c r="P15" s="437"/>
      <c r="Q15" s="437">
        <f t="shared" si="8"/>
        <v>0</v>
      </c>
      <c r="R15" s="437">
        <f t="shared" si="8"/>
        <v>0</v>
      </c>
      <c r="S15" s="437"/>
      <c r="T15" s="442">
        <f t="shared" si="3"/>
        <v>0</v>
      </c>
      <c r="U15" s="436">
        <f t="shared" si="4"/>
        <v>189334.2</v>
      </c>
      <c r="V15" s="437">
        <f t="shared" si="5"/>
        <v>189334.2</v>
      </c>
      <c r="W15" s="437">
        <f t="shared" si="6"/>
        <v>0</v>
      </c>
    </row>
    <row r="16" spans="1:23" s="151" customFormat="1" ht="16.5" customHeight="1" x14ac:dyDescent="0.3">
      <c r="A16" s="450" t="s">
        <v>330</v>
      </c>
      <c r="B16" s="431" t="s">
        <v>142</v>
      </c>
      <c r="C16" s="431" t="s">
        <v>149</v>
      </c>
      <c r="D16" s="440">
        <f t="shared" si="0"/>
        <v>190199.2</v>
      </c>
      <c r="E16" s="440">
        <v>190199.2</v>
      </c>
      <c r="F16" s="440"/>
      <c r="G16" s="440">
        <f t="shared" si="1"/>
        <v>189334.2</v>
      </c>
      <c r="H16" s="440">
        <v>189334.2</v>
      </c>
      <c r="I16" s="440"/>
      <c r="J16" s="439"/>
      <c r="K16" s="439"/>
      <c r="L16" s="439"/>
      <c r="M16" s="439"/>
      <c r="N16" s="439"/>
      <c r="O16" s="439"/>
      <c r="P16" s="439"/>
      <c r="Q16" s="439"/>
      <c r="R16" s="439"/>
      <c r="S16" s="439"/>
      <c r="T16" s="438">
        <f t="shared" si="3"/>
        <v>0</v>
      </c>
      <c r="U16" s="440">
        <f t="shared" si="4"/>
        <v>189334.2</v>
      </c>
      <c r="V16" s="437">
        <f t="shared" si="5"/>
        <v>189334.2</v>
      </c>
      <c r="W16" s="437">
        <f t="shared" si="6"/>
        <v>0</v>
      </c>
    </row>
    <row r="17" spans="1:23" s="151" customFormat="1" ht="17.25" customHeight="1" x14ac:dyDescent="0.3">
      <c r="A17" s="449" t="s">
        <v>150</v>
      </c>
      <c r="B17" s="429" t="s">
        <v>142</v>
      </c>
      <c r="C17" s="429" t="s">
        <v>151</v>
      </c>
      <c r="D17" s="440">
        <f t="shared" si="0"/>
        <v>9.4</v>
      </c>
      <c r="E17" s="437">
        <f>SUM(E18)</f>
        <v>0</v>
      </c>
      <c r="F17" s="437">
        <f>SUM(F18)</f>
        <v>9.4</v>
      </c>
      <c r="G17" s="440">
        <f t="shared" si="1"/>
        <v>9.4</v>
      </c>
      <c r="H17" s="437">
        <f>SUM(H18)</f>
        <v>0</v>
      </c>
      <c r="I17" s="437">
        <f>SUM(I18)</f>
        <v>9.4</v>
      </c>
      <c r="J17" s="437">
        <f t="shared" ref="J17:R17" si="9">SUM(J18)</f>
        <v>0</v>
      </c>
      <c r="K17" s="437">
        <f t="shared" si="9"/>
        <v>0</v>
      </c>
      <c r="L17" s="437"/>
      <c r="M17" s="437">
        <f t="shared" si="9"/>
        <v>0</v>
      </c>
      <c r="N17" s="437"/>
      <c r="O17" s="437">
        <f t="shared" si="9"/>
        <v>0</v>
      </c>
      <c r="P17" s="437">
        <f t="shared" si="9"/>
        <v>0</v>
      </c>
      <c r="Q17" s="437">
        <f t="shared" si="9"/>
        <v>0</v>
      </c>
      <c r="R17" s="437">
        <f t="shared" si="9"/>
        <v>0</v>
      </c>
      <c r="S17" s="437"/>
      <c r="T17" s="442">
        <f t="shared" si="3"/>
        <v>0</v>
      </c>
      <c r="U17" s="436">
        <f t="shared" si="4"/>
        <v>9.4</v>
      </c>
      <c r="V17" s="437">
        <f t="shared" si="5"/>
        <v>0</v>
      </c>
      <c r="W17" s="437">
        <f t="shared" si="6"/>
        <v>9.4</v>
      </c>
    </row>
    <row r="18" spans="1:23" s="151" customFormat="1" ht="37.5" x14ac:dyDescent="0.3">
      <c r="A18" s="450" t="s">
        <v>161</v>
      </c>
      <c r="B18" s="431" t="s">
        <v>142</v>
      </c>
      <c r="C18" s="431" t="s">
        <v>151</v>
      </c>
      <c r="D18" s="440">
        <f t="shared" si="0"/>
        <v>9.4</v>
      </c>
      <c r="E18" s="440"/>
      <c r="F18" s="440">
        <v>9.4</v>
      </c>
      <c r="G18" s="440">
        <f t="shared" si="1"/>
        <v>9.4</v>
      </c>
      <c r="H18" s="440"/>
      <c r="I18" s="440">
        <v>9.4</v>
      </c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8">
        <f t="shared" si="3"/>
        <v>0</v>
      </c>
      <c r="U18" s="440">
        <f t="shared" si="4"/>
        <v>9.4</v>
      </c>
      <c r="V18" s="437">
        <f t="shared" si="5"/>
        <v>0</v>
      </c>
      <c r="W18" s="437">
        <f t="shared" si="6"/>
        <v>9.4</v>
      </c>
    </row>
    <row r="19" spans="1:23" s="151" customFormat="1" ht="17.25" customHeight="1" x14ac:dyDescent="0.3">
      <c r="A19" s="449" t="s">
        <v>152</v>
      </c>
      <c r="B19" s="429" t="s">
        <v>142</v>
      </c>
      <c r="C19" s="429" t="s">
        <v>153</v>
      </c>
      <c r="D19" s="440">
        <f t="shared" si="0"/>
        <v>38437.199999999997</v>
      </c>
      <c r="E19" s="437">
        <f>SUM(E20+E21+E22)</f>
        <v>38437.199999999997</v>
      </c>
      <c r="F19" s="437">
        <f>SUM(F20+F21+F22)</f>
        <v>0</v>
      </c>
      <c r="G19" s="440">
        <f t="shared" si="1"/>
        <v>39569.5</v>
      </c>
      <c r="H19" s="437">
        <f>SUM(H20+H21+H22+H25+H26)</f>
        <v>39569.5</v>
      </c>
      <c r="I19" s="437">
        <f t="shared" ref="I19:R19" si="10">SUM(I20+I21+I22)</f>
        <v>0</v>
      </c>
      <c r="J19" s="437">
        <f>SUM(J20+J21+J22+J25)</f>
        <v>0</v>
      </c>
      <c r="K19" s="437">
        <f>SUM(K20+K21+K22+K25+K26)</f>
        <v>0</v>
      </c>
      <c r="L19" s="437"/>
      <c r="M19" s="437">
        <f t="shared" si="10"/>
        <v>0</v>
      </c>
      <c r="N19" s="437"/>
      <c r="O19" s="437">
        <f t="shared" si="10"/>
        <v>0</v>
      </c>
      <c r="P19" s="437">
        <f t="shared" si="10"/>
        <v>0</v>
      </c>
      <c r="Q19" s="437">
        <f t="shared" si="10"/>
        <v>0</v>
      </c>
      <c r="R19" s="437">
        <f t="shared" si="10"/>
        <v>0</v>
      </c>
      <c r="S19" s="437"/>
      <c r="T19" s="442">
        <f t="shared" si="3"/>
        <v>0</v>
      </c>
      <c r="U19" s="436">
        <f t="shared" si="4"/>
        <v>39569.5</v>
      </c>
      <c r="V19" s="437">
        <f t="shared" si="5"/>
        <v>39569.5</v>
      </c>
      <c r="W19" s="437">
        <f t="shared" si="6"/>
        <v>0</v>
      </c>
    </row>
    <row r="20" spans="1:23" s="151" customFormat="1" ht="21" customHeight="1" x14ac:dyDescent="0.3">
      <c r="A20" s="450" t="s">
        <v>154</v>
      </c>
      <c r="B20" s="431" t="s">
        <v>142</v>
      </c>
      <c r="C20" s="431" t="s">
        <v>153</v>
      </c>
      <c r="D20" s="440">
        <f t="shared" si="0"/>
        <v>29311</v>
      </c>
      <c r="E20" s="440">
        <v>29311</v>
      </c>
      <c r="F20" s="440"/>
      <c r="G20" s="440">
        <f t="shared" si="1"/>
        <v>29146</v>
      </c>
      <c r="H20" s="440">
        <v>29146</v>
      </c>
      <c r="I20" s="440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8">
        <f t="shared" si="3"/>
        <v>0</v>
      </c>
      <c r="U20" s="440">
        <f t="shared" si="4"/>
        <v>29146</v>
      </c>
      <c r="V20" s="437">
        <f t="shared" si="5"/>
        <v>29146</v>
      </c>
      <c r="W20" s="437">
        <f t="shared" si="6"/>
        <v>0</v>
      </c>
    </row>
    <row r="21" spans="1:23" s="151" customFormat="1" ht="21.75" customHeight="1" x14ac:dyDescent="0.3">
      <c r="A21" s="450" t="s">
        <v>155</v>
      </c>
      <c r="B21" s="431" t="s">
        <v>142</v>
      </c>
      <c r="C21" s="431" t="s">
        <v>153</v>
      </c>
      <c r="D21" s="440">
        <f t="shared" si="0"/>
        <v>5471.2</v>
      </c>
      <c r="E21" s="440">
        <v>5471.2</v>
      </c>
      <c r="F21" s="440"/>
      <c r="G21" s="440">
        <f t="shared" si="1"/>
        <v>2818.5</v>
      </c>
      <c r="H21" s="440">
        <v>2818.5</v>
      </c>
      <c r="I21" s="440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8">
        <f t="shared" si="3"/>
        <v>0</v>
      </c>
      <c r="U21" s="440">
        <f t="shared" si="4"/>
        <v>2818.5</v>
      </c>
      <c r="V21" s="437">
        <f t="shared" si="5"/>
        <v>2818.5</v>
      </c>
      <c r="W21" s="437">
        <f t="shared" si="6"/>
        <v>0</v>
      </c>
    </row>
    <row r="22" spans="1:23" s="151" customFormat="1" ht="21" customHeight="1" x14ac:dyDescent="0.3">
      <c r="A22" s="450" t="s">
        <v>156</v>
      </c>
      <c r="B22" s="431" t="s">
        <v>142</v>
      </c>
      <c r="C22" s="431" t="s">
        <v>153</v>
      </c>
      <c r="D22" s="440">
        <f t="shared" si="0"/>
        <v>3655</v>
      </c>
      <c r="E22" s="440">
        <v>3655</v>
      </c>
      <c r="F22" s="440"/>
      <c r="G22" s="440">
        <f t="shared" si="1"/>
        <v>885</v>
      </c>
      <c r="H22" s="440">
        <v>885</v>
      </c>
      <c r="I22" s="440"/>
      <c r="J22" s="439"/>
      <c r="K22" s="439"/>
      <c r="L22" s="439"/>
      <c r="M22" s="439"/>
      <c r="N22" s="439"/>
      <c r="O22" s="439"/>
      <c r="P22" s="439"/>
      <c r="Q22" s="439"/>
      <c r="R22" s="439"/>
      <c r="S22" s="439"/>
      <c r="T22" s="438">
        <f t="shared" si="3"/>
        <v>0</v>
      </c>
      <c r="U22" s="440">
        <f t="shared" si="4"/>
        <v>885</v>
      </c>
      <c r="V22" s="437">
        <f t="shared" si="5"/>
        <v>885</v>
      </c>
      <c r="W22" s="437">
        <f t="shared" si="6"/>
        <v>0</v>
      </c>
    </row>
    <row r="23" spans="1:23" s="147" customFormat="1" ht="15.75" hidden="1" customHeight="1" x14ac:dyDescent="0.3">
      <c r="A23" s="449" t="s">
        <v>55</v>
      </c>
      <c r="B23" s="429" t="s">
        <v>142</v>
      </c>
      <c r="C23" s="429" t="s">
        <v>157</v>
      </c>
      <c r="D23" s="440">
        <f t="shared" si="0"/>
        <v>0</v>
      </c>
      <c r="E23" s="437">
        <f>E24</f>
        <v>0</v>
      </c>
      <c r="F23" s="437">
        <f>F24</f>
        <v>0</v>
      </c>
      <c r="G23" s="440">
        <f t="shared" si="1"/>
        <v>0</v>
      </c>
      <c r="H23" s="437">
        <f>H24</f>
        <v>0</v>
      </c>
      <c r="I23" s="437">
        <f>I24</f>
        <v>0</v>
      </c>
      <c r="J23" s="443"/>
      <c r="K23" s="443"/>
      <c r="L23" s="443"/>
      <c r="M23" s="443"/>
      <c r="N23" s="443"/>
      <c r="O23" s="443"/>
      <c r="P23" s="443"/>
      <c r="Q23" s="443"/>
      <c r="R23" s="443"/>
      <c r="S23" s="443"/>
      <c r="T23" s="438">
        <f t="shared" si="3"/>
        <v>0</v>
      </c>
      <c r="U23" s="440">
        <f t="shared" si="4"/>
        <v>0</v>
      </c>
      <c r="V23" s="437">
        <f t="shared" si="5"/>
        <v>0</v>
      </c>
      <c r="W23" s="437">
        <f t="shared" si="6"/>
        <v>0</v>
      </c>
    </row>
    <row r="24" spans="1:23" s="151" customFormat="1" ht="18.75" hidden="1" customHeight="1" x14ac:dyDescent="0.3">
      <c r="A24" s="450" t="s">
        <v>51</v>
      </c>
      <c r="B24" s="431" t="s">
        <v>142</v>
      </c>
      <c r="C24" s="431" t="s">
        <v>157</v>
      </c>
      <c r="D24" s="440">
        <f t="shared" si="0"/>
        <v>0</v>
      </c>
      <c r="E24" s="440"/>
      <c r="F24" s="440"/>
      <c r="G24" s="440">
        <f t="shared" si="1"/>
        <v>0</v>
      </c>
      <c r="H24" s="440"/>
      <c r="I24" s="440"/>
      <c r="J24" s="439"/>
      <c r="K24" s="439"/>
      <c r="L24" s="439"/>
      <c r="M24" s="439"/>
      <c r="N24" s="439"/>
      <c r="O24" s="439"/>
      <c r="P24" s="439"/>
      <c r="Q24" s="439"/>
      <c r="R24" s="439"/>
      <c r="S24" s="439"/>
      <c r="T24" s="438">
        <f t="shared" si="3"/>
        <v>0</v>
      </c>
      <c r="U24" s="440">
        <f t="shared" si="4"/>
        <v>0</v>
      </c>
      <c r="V24" s="437">
        <f t="shared" si="5"/>
        <v>0</v>
      </c>
      <c r="W24" s="437">
        <f t="shared" si="6"/>
        <v>0</v>
      </c>
    </row>
    <row r="25" spans="1:23" s="151" customFormat="1" ht="21.75" customHeight="1" x14ac:dyDescent="0.3">
      <c r="A25" s="450" t="s">
        <v>983</v>
      </c>
      <c r="B25" s="431" t="s">
        <v>142</v>
      </c>
      <c r="C25" s="431" t="s">
        <v>153</v>
      </c>
      <c r="D25" s="440"/>
      <c r="E25" s="440">
        <v>5471.2</v>
      </c>
      <c r="F25" s="440"/>
      <c r="G25" s="440">
        <f t="shared" ref="G25:G26" si="11">SUM(H25:I25)</f>
        <v>3950</v>
      </c>
      <c r="H25" s="440">
        <v>3950</v>
      </c>
      <c r="I25" s="440"/>
      <c r="J25" s="439"/>
      <c r="K25" s="439"/>
      <c r="L25" s="439"/>
      <c r="M25" s="439"/>
      <c r="N25" s="439"/>
      <c r="O25" s="439"/>
      <c r="P25" s="439"/>
      <c r="Q25" s="439"/>
      <c r="R25" s="439"/>
      <c r="S25" s="439"/>
      <c r="T25" s="438">
        <f t="shared" ref="T25:T26" si="12">SUM(J25:R25)</f>
        <v>0</v>
      </c>
      <c r="U25" s="440">
        <f t="shared" ref="U25:U26" si="13">SUM(V25:W25)</f>
        <v>3950</v>
      </c>
      <c r="V25" s="437">
        <f t="shared" si="5"/>
        <v>3950</v>
      </c>
      <c r="W25" s="437">
        <f t="shared" si="6"/>
        <v>0</v>
      </c>
    </row>
    <row r="26" spans="1:23" s="151" customFormat="1" ht="21" customHeight="1" x14ac:dyDescent="0.3">
      <c r="A26" s="450" t="s">
        <v>984</v>
      </c>
      <c r="B26" s="431" t="s">
        <v>142</v>
      </c>
      <c r="C26" s="431" t="s">
        <v>153</v>
      </c>
      <c r="D26" s="440"/>
      <c r="E26" s="440">
        <v>3655</v>
      </c>
      <c r="F26" s="440"/>
      <c r="G26" s="440">
        <f t="shared" si="11"/>
        <v>2770</v>
      </c>
      <c r="H26" s="440">
        <v>2770</v>
      </c>
      <c r="I26" s="440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8">
        <f t="shared" si="12"/>
        <v>0</v>
      </c>
      <c r="U26" s="440">
        <f t="shared" si="13"/>
        <v>2770</v>
      </c>
      <c r="V26" s="437">
        <f t="shared" si="5"/>
        <v>2770</v>
      </c>
      <c r="W26" s="437">
        <f t="shared" si="6"/>
        <v>0</v>
      </c>
    </row>
    <row r="27" spans="1:23" s="151" customFormat="1" ht="18" customHeight="1" x14ac:dyDescent="0.3">
      <c r="A27" s="449" t="s">
        <v>158</v>
      </c>
      <c r="B27" s="429" t="s">
        <v>142</v>
      </c>
      <c r="C27" s="429" t="s">
        <v>159</v>
      </c>
      <c r="D27" s="436">
        <f t="shared" si="0"/>
        <v>5000</v>
      </c>
      <c r="E27" s="437">
        <f>SUM(E28)</f>
        <v>5000</v>
      </c>
      <c r="F27" s="437">
        <f>SUM(F28)</f>
        <v>0</v>
      </c>
      <c r="G27" s="436">
        <f t="shared" si="1"/>
        <v>1167.3</v>
      </c>
      <c r="H27" s="437">
        <f>SUM(H28)</f>
        <v>1167.3</v>
      </c>
      <c r="I27" s="437">
        <f>SUM(I28)</f>
        <v>0</v>
      </c>
      <c r="J27" s="437">
        <f t="shared" ref="J27:R27" si="14">SUM(J28)</f>
        <v>0</v>
      </c>
      <c r="K27" s="437">
        <f t="shared" si="14"/>
        <v>0</v>
      </c>
      <c r="L27" s="437"/>
      <c r="M27" s="437">
        <f t="shared" si="14"/>
        <v>0</v>
      </c>
      <c r="N27" s="437"/>
      <c r="O27" s="437">
        <f t="shared" si="14"/>
        <v>0</v>
      </c>
      <c r="P27" s="437">
        <f t="shared" si="14"/>
        <v>0</v>
      </c>
      <c r="Q27" s="437">
        <f t="shared" si="14"/>
        <v>0</v>
      </c>
      <c r="R27" s="437">
        <f t="shared" si="14"/>
        <v>0</v>
      </c>
      <c r="S27" s="437"/>
      <c r="T27" s="442">
        <f t="shared" si="3"/>
        <v>0</v>
      </c>
      <c r="U27" s="436">
        <f t="shared" si="4"/>
        <v>1167.3</v>
      </c>
      <c r="V27" s="437">
        <f t="shared" si="5"/>
        <v>1167.3</v>
      </c>
      <c r="W27" s="437">
        <f t="shared" si="6"/>
        <v>0</v>
      </c>
    </row>
    <row r="28" spans="1:23" s="151" customFormat="1" ht="20.25" customHeight="1" x14ac:dyDescent="0.3">
      <c r="A28" s="450" t="s">
        <v>331</v>
      </c>
      <c r="B28" s="431" t="s">
        <v>142</v>
      </c>
      <c r="C28" s="431" t="s">
        <v>159</v>
      </c>
      <c r="D28" s="440">
        <f t="shared" si="0"/>
        <v>5000</v>
      </c>
      <c r="E28" s="440">
        <v>5000</v>
      </c>
      <c r="F28" s="440"/>
      <c r="G28" s="440">
        <f t="shared" si="1"/>
        <v>1167.3</v>
      </c>
      <c r="H28" s="440">
        <v>1167.3</v>
      </c>
      <c r="I28" s="440"/>
      <c r="J28" s="439"/>
      <c r="K28" s="439"/>
      <c r="L28" s="439"/>
      <c r="M28" s="439"/>
      <c r="N28" s="439"/>
      <c r="O28" s="439"/>
      <c r="P28" s="439"/>
      <c r="Q28" s="439"/>
      <c r="R28" s="439"/>
      <c r="S28" s="439"/>
      <c r="T28" s="438">
        <f t="shared" si="3"/>
        <v>0</v>
      </c>
      <c r="U28" s="440">
        <f t="shared" si="4"/>
        <v>1167.3</v>
      </c>
      <c r="V28" s="437">
        <f t="shared" si="5"/>
        <v>1167.3</v>
      </c>
      <c r="W28" s="437">
        <f t="shared" si="6"/>
        <v>0</v>
      </c>
    </row>
    <row r="29" spans="1:23" s="151" customFormat="1" ht="20.25" customHeight="1" x14ac:dyDescent="0.3">
      <c r="A29" s="449" t="s">
        <v>162</v>
      </c>
      <c r="B29" s="429" t="s">
        <v>142</v>
      </c>
      <c r="C29" s="429" t="s">
        <v>163</v>
      </c>
      <c r="D29" s="436">
        <f t="shared" si="0"/>
        <v>52146.899999999994</v>
      </c>
      <c r="E29" s="437">
        <f>SUM(E30+E31+E33+E35+E36+E37+E38+E39+E40+E41)</f>
        <v>32879</v>
      </c>
      <c r="F29" s="437">
        <f>SUM(F30+F31+F33+F35+F36+F37+F38+F39+F40+F41)</f>
        <v>19267.899999999998</v>
      </c>
      <c r="G29" s="436">
        <f t="shared" si="1"/>
        <v>56459.700000000012</v>
      </c>
      <c r="H29" s="437">
        <f>SUM(H30+H31+H33+H35+H36+H37+H38+H39+H40+H41+H34)</f>
        <v>44282.400000000009</v>
      </c>
      <c r="I29" s="437">
        <f>SUM(I30+I31+I33+I35+I36+I37+I38+I39+I40+I41)</f>
        <v>12177.300000000001</v>
      </c>
      <c r="J29" s="437">
        <f>SUM(J30+J31+J33+J35+J36+J37+J38+J39+J40+J41+J34)</f>
        <v>0</v>
      </c>
      <c r="K29" s="437">
        <f>SUM(K30+K31+K33+K34+K35+K36+K37+K38+K39+K40+K41)</f>
        <v>0</v>
      </c>
      <c r="L29" s="437"/>
      <c r="M29" s="437">
        <f>SUM(M30+M31+M33+M35+M36+M37+M38+M39+M40+M41)</f>
        <v>0</v>
      </c>
      <c r="N29" s="437"/>
      <c r="O29" s="437">
        <f>SUM(O30+O31+O33+O35+O36+O37+O38+O39+O40+O41)</f>
        <v>0</v>
      </c>
      <c r="P29" s="437"/>
      <c r="Q29" s="437">
        <f>SUM(Q30+Q31+Q33+Q35+Q36+Q37+Q38+Q39+Q40+Q41)</f>
        <v>0</v>
      </c>
      <c r="R29" s="437">
        <f>SUM(R30+R31+R33+R35+R36+R37+R38+R39+R40+R41)</f>
        <v>0</v>
      </c>
      <c r="S29" s="437"/>
      <c r="T29" s="442">
        <f t="shared" si="3"/>
        <v>0</v>
      </c>
      <c r="U29" s="436">
        <f t="shared" si="4"/>
        <v>56459.700000000012</v>
      </c>
      <c r="V29" s="437">
        <f t="shared" si="5"/>
        <v>44282.400000000009</v>
      </c>
      <c r="W29" s="437">
        <f t="shared" si="6"/>
        <v>12177.300000000001</v>
      </c>
    </row>
    <row r="30" spans="1:23" s="151" customFormat="1" ht="22.5" customHeight="1" x14ac:dyDescent="0.3">
      <c r="A30" s="450" t="s">
        <v>332</v>
      </c>
      <c r="B30" s="431" t="s">
        <v>142</v>
      </c>
      <c r="C30" s="431" t="s">
        <v>163</v>
      </c>
      <c r="D30" s="440">
        <f t="shared" si="0"/>
        <v>31879</v>
      </c>
      <c r="E30" s="440">
        <v>31879</v>
      </c>
      <c r="F30" s="440"/>
      <c r="G30" s="440">
        <f t="shared" si="1"/>
        <v>31701</v>
      </c>
      <c r="H30" s="440">
        <v>31701</v>
      </c>
      <c r="I30" s="440"/>
      <c r="J30" s="439"/>
      <c r="K30" s="439"/>
      <c r="L30" s="439"/>
      <c r="M30" s="439"/>
      <c r="N30" s="439"/>
      <c r="O30" s="439"/>
      <c r="P30" s="439"/>
      <c r="Q30" s="439"/>
      <c r="R30" s="439"/>
      <c r="S30" s="439"/>
      <c r="T30" s="438">
        <f t="shared" si="3"/>
        <v>0</v>
      </c>
      <c r="U30" s="440">
        <f t="shared" si="4"/>
        <v>31701</v>
      </c>
      <c r="V30" s="437">
        <f t="shared" si="5"/>
        <v>31701</v>
      </c>
      <c r="W30" s="437">
        <f t="shared" si="6"/>
        <v>0</v>
      </c>
    </row>
    <row r="31" spans="1:23" s="151" customFormat="1" ht="38.25" customHeight="1" x14ac:dyDescent="0.3">
      <c r="A31" s="450" t="s">
        <v>286</v>
      </c>
      <c r="B31" s="431" t="s">
        <v>142</v>
      </c>
      <c r="C31" s="431" t="s">
        <v>163</v>
      </c>
      <c r="D31" s="440">
        <f t="shared" si="0"/>
        <v>1000</v>
      </c>
      <c r="E31" s="440">
        <v>1000</v>
      </c>
      <c r="F31" s="440"/>
      <c r="G31" s="440">
        <f t="shared" si="1"/>
        <v>3683.9</v>
      </c>
      <c r="H31" s="440">
        <v>3683.9</v>
      </c>
      <c r="I31" s="440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8">
        <f t="shared" si="3"/>
        <v>0</v>
      </c>
      <c r="U31" s="440">
        <f t="shared" si="4"/>
        <v>3683.9</v>
      </c>
      <c r="V31" s="437">
        <f t="shared" si="5"/>
        <v>3683.9</v>
      </c>
      <c r="W31" s="437">
        <f t="shared" si="6"/>
        <v>0</v>
      </c>
    </row>
    <row r="32" spans="1:23" s="151" customFormat="1" ht="15.75" hidden="1" customHeight="1" x14ac:dyDescent="0.3">
      <c r="A32" s="450" t="s">
        <v>349</v>
      </c>
      <c r="B32" s="431" t="s">
        <v>142</v>
      </c>
      <c r="C32" s="431" t="s">
        <v>163</v>
      </c>
      <c r="D32" s="440">
        <f t="shared" si="0"/>
        <v>0</v>
      </c>
      <c r="E32" s="440"/>
      <c r="F32" s="440"/>
      <c r="G32" s="440">
        <f t="shared" si="1"/>
        <v>0</v>
      </c>
      <c r="H32" s="440"/>
      <c r="I32" s="440"/>
      <c r="J32" s="439"/>
      <c r="K32" s="439"/>
      <c r="L32" s="439"/>
      <c r="M32" s="439"/>
      <c r="N32" s="439"/>
      <c r="O32" s="439"/>
      <c r="P32" s="439"/>
      <c r="Q32" s="439"/>
      <c r="R32" s="439"/>
      <c r="S32" s="439"/>
      <c r="T32" s="438">
        <f t="shared" si="3"/>
        <v>0</v>
      </c>
      <c r="U32" s="440">
        <f t="shared" si="4"/>
        <v>0</v>
      </c>
      <c r="V32" s="437">
        <f t="shared" si="5"/>
        <v>0</v>
      </c>
      <c r="W32" s="437">
        <f t="shared" si="6"/>
        <v>0</v>
      </c>
    </row>
    <row r="33" spans="1:23" s="151" customFormat="1" ht="21.75" customHeight="1" x14ac:dyDescent="0.3">
      <c r="A33" s="450" t="s">
        <v>1066</v>
      </c>
      <c r="B33" s="431" t="s">
        <v>142</v>
      </c>
      <c r="C33" s="431" t="s">
        <v>163</v>
      </c>
      <c r="D33" s="440">
        <f t="shared" si="0"/>
        <v>0</v>
      </c>
      <c r="E33" s="440"/>
      <c r="F33" s="440"/>
      <c r="G33" s="440">
        <f t="shared" si="1"/>
        <v>4.8</v>
      </c>
      <c r="H33" s="440">
        <v>4.8</v>
      </c>
      <c r="I33" s="440"/>
      <c r="J33" s="439"/>
      <c r="K33" s="439"/>
      <c r="L33" s="439"/>
      <c r="M33" s="439"/>
      <c r="N33" s="439"/>
      <c r="O33" s="439"/>
      <c r="P33" s="439"/>
      <c r="Q33" s="439"/>
      <c r="R33" s="439"/>
      <c r="S33" s="439"/>
      <c r="T33" s="438">
        <f t="shared" si="3"/>
        <v>0</v>
      </c>
      <c r="U33" s="440">
        <f t="shared" si="4"/>
        <v>4.8</v>
      </c>
      <c r="V33" s="437">
        <f t="shared" si="5"/>
        <v>4.8</v>
      </c>
      <c r="W33" s="437">
        <f t="shared" si="6"/>
        <v>0</v>
      </c>
    </row>
    <row r="34" spans="1:23" s="151" customFormat="1" ht="18" customHeight="1" x14ac:dyDescent="0.3">
      <c r="A34" s="450" t="s">
        <v>165</v>
      </c>
      <c r="B34" s="431" t="s">
        <v>142</v>
      </c>
      <c r="C34" s="431" t="s">
        <v>163</v>
      </c>
      <c r="D34" s="440"/>
      <c r="E34" s="440"/>
      <c r="F34" s="440"/>
      <c r="G34" s="440">
        <f t="shared" si="1"/>
        <v>8892.7000000000007</v>
      </c>
      <c r="H34" s="440">
        <v>8892.7000000000007</v>
      </c>
      <c r="I34" s="440"/>
      <c r="J34" s="439"/>
      <c r="K34" s="439"/>
      <c r="L34" s="439"/>
      <c r="M34" s="439"/>
      <c r="N34" s="439"/>
      <c r="O34" s="439"/>
      <c r="P34" s="439"/>
      <c r="Q34" s="439"/>
      <c r="R34" s="439"/>
      <c r="S34" s="439"/>
      <c r="T34" s="438">
        <f>SUM(J34:R34)</f>
        <v>0</v>
      </c>
      <c r="U34" s="440">
        <f>SUM(V34:W34)</f>
        <v>8892.7000000000007</v>
      </c>
      <c r="V34" s="437">
        <f t="shared" si="5"/>
        <v>8892.7000000000007</v>
      </c>
      <c r="W34" s="437">
        <f t="shared" si="6"/>
        <v>0</v>
      </c>
    </row>
    <row r="35" spans="1:23" s="151" customFormat="1" ht="36" customHeight="1" x14ac:dyDescent="0.3">
      <c r="A35" s="450" t="s">
        <v>333</v>
      </c>
      <c r="B35" s="431" t="s">
        <v>142</v>
      </c>
      <c r="C35" s="431" t="s">
        <v>163</v>
      </c>
      <c r="D35" s="440">
        <f t="shared" si="0"/>
        <v>7090.6</v>
      </c>
      <c r="E35" s="440"/>
      <c r="F35" s="440">
        <v>7090.6</v>
      </c>
      <c r="G35" s="440">
        <f t="shared" si="1"/>
        <v>0</v>
      </c>
      <c r="H35" s="440"/>
      <c r="I35" s="440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8">
        <f t="shared" si="3"/>
        <v>0</v>
      </c>
      <c r="U35" s="440">
        <f t="shared" si="4"/>
        <v>0</v>
      </c>
      <c r="V35" s="437">
        <f t="shared" si="5"/>
        <v>0</v>
      </c>
      <c r="W35" s="437">
        <f t="shared" si="6"/>
        <v>0</v>
      </c>
    </row>
    <row r="36" spans="1:23" s="151" customFormat="1" ht="37.5" x14ac:dyDescent="0.3">
      <c r="A36" s="450" t="s">
        <v>334</v>
      </c>
      <c r="B36" s="431" t="s">
        <v>142</v>
      </c>
      <c r="C36" s="431" t="s">
        <v>163</v>
      </c>
      <c r="D36" s="440">
        <f t="shared" si="0"/>
        <v>7718.5</v>
      </c>
      <c r="E36" s="440"/>
      <c r="F36" s="440">
        <v>7718.5</v>
      </c>
      <c r="G36" s="440">
        <f t="shared" si="1"/>
        <v>7718.5</v>
      </c>
      <c r="H36" s="440"/>
      <c r="I36" s="440">
        <v>7718.5</v>
      </c>
      <c r="J36" s="439"/>
      <c r="K36" s="439"/>
      <c r="L36" s="439"/>
      <c r="M36" s="439"/>
      <c r="N36" s="439"/>
      <c r="O36" s="439"/>
      <c r="P36" s="439"/>
      <c r="Q36" s="439"/>
      <c r="R36" s="439"/>
      <c r="S36" s="439"/>
      <c r="T36" s="438">
        <f t="shared" si="3"/>
        <v>0</v>
      </c>
      <c r="U36" s="440">
        <f t="shared" si="4"/>
        <v>7718.5</v>
      </c>
      <c r="V36" s="437">
        <f t="shared" si="5"/>
        <v>0</v>
      </c>
      <c r="W36" s="437">
        <f t="shared" si="6"/>
        <v>7718.5</v>
      </c>
    </row>
    <row r="37" spans="1:23" s="151" customFormat="1" ht="23.25" customHeight="1" x14ac:dyDescent="0.3">
      <c r="A37" s="450" t="s">
        <v>335</v>
      </c>
      <c r="B37" s="431" t="s">
        <v>142</v>
      </c>
      <c r="C37" s="431" t="s">
        <v>163</v>
      </c>
      <c r="D37" s="440">
        <f t="shared" si="0"/>
        <v>3427</v>
      </c>
      <c r="E37" s="440"/>
      <c r="F37" s="440">
        <v>3427</v>
      </c>
      <c r="G37" s="440">
        <f t="shared" si="1"/>
        <v>3427</v>
      </c>
      <c r="H37" s="440"/>
      <c r="I37" s="440">
        <v>3427</v>
      </c>
      <c r="J37" s="439"/>
      <c r="K37" s="439"/>
      <c r="L37" s="439"/>
      <c r="M37" s="439"/>
      <c r="N37" s="439"/>
      <c r="O37" s="439"/>
      <c r="P37" s="439"/>
      <c r="Q37" s="439"/>
      <c r="R37" s="439"/>
      <c r="S37" s="439"/>
      <c r="T37" s="438">
        <f t="shared" si="3"/>
        <v>0</v>
      </c>
      <c r="U37" s="440">
        <f t="shared" si="4"/>
        <v>3427</v>
      </c>
      <c r="V37" s="437">
        <f t="shared" si="5"/>
        <v>0</v>
      </c>
      <c r="W37" s="437">
        <f t="shared" si="6"/>
        <v>3427</v>
      </c>
    </row>
    <row r="38" spans="1:23" s="151" customFormat="1" ht="37.5" hidden="1" customHeight="1" x14ac:dyDescent="0.3">
      <c r="A38" s="450" t="s">
        <v>336</v>
      </c>
      <c r="B38" s="431" t="s">
        <v>142</v>
      </c>
      <c r="C38" s="431" t="s">
        <v>163</v>
      </c>
      <c r="D38" s="440">
        <f t="shared" si="0"/>
        <v>0</v>
      </c>
      <c r="E38" s="440"/>
      <c r="F38" s="440"/>
      <c r="G38" s="440">
        <f t="shared" si="1"/>
        <v>0</v>
      </c>
      <c r="H38" s="440"/>
      <c r="I38" s="440"/>
      <c r="J38" s="439"/>
      <c r="K38" s="439"/>
      <c r="L38" s="439"/>
      <c r="M38" s="439"/>
      <c r="N38" s="439"/>
      <c r="O38" s="439"/>
      <c r="P38" s="439"/>
      <c r="Q38" s="439"/>
      <c r="R38" s="439"/>
      <c r="S38" s="439"/>
      <c r="T38" s="438">
        <f t="shared" si="3"/>
        <v>0</v>
      </c>
      <c r="U38" s="440">
        <f t="shared" si="4"/>
        <v>0</v>
      </c>
      <c r="V38" s="437">
        <f t="shared" si="5"/>
        <v>0</v>
      </c>
      <c r="W38" s="437">
        <f t="shared" si="6"/>
        <v>0</v>
      </c>
    </row>
    <row r="39" spans="1:23" s="151" customFormat="1" ht="37.5" hidden="1" customHeight="1" x14ac:dyDescent="0.3">
      <c r="A39" s="450" t="s">
        <v>337</v>
      </c>
      <c r="B39" s="431" t="s">
        <v>142</v>
      </c>
      <c r="C39" s="431" t="s">
        <v>163</v>
      </c>
      <c r="D39" s="440">
        <f t="shared" si="0"/>
        <v>0</v>
      </c>
      <c r="E39" s="440"/>
      <c r="F39" s="440"/>
      <c r="G39" s="440">
        <f t="shared" si="1"/>
        <v>0</v>
      </c>
      <c r="H39" s="440"/>
      <c r="I39" s="440"/>
      <c r="J39" s="439"/>
      <c r="K39" s="439"/>
      <c r="L39" s="439"/>
      <c r="M39" s="439"/>
      <c r="N39" s="439"/>
      <c r="O39" s="439"/>
      <c r="P39" s="439"/>
      <c r="Q39" s="439"/>
      <c r="R39" s="439"/>
      <c r="S39" s="439"/>
      <c r="T39" s="438">
        <f t="shared" si="3"/>
        <v>0</v>
      </c>
      <c r="U39" s="440">
        <f t="shared" si="4"/>
        <v>0</v>
      </c>
      <c r="V39" s="437">
        <f t="shared" si="5"/>
        <v>0</v>
      </c>
      <c r="W39" s="437">
        <f t="shared" si="6"/>
        <v>0</v>
      </c>
    </row>
    <row r="40" spans="1:23" s="151" customFormat="1" ht="35.25" customHeight="1" x14ac:dyDescent="0.3">
      <c r="A40" s="450" t="s">
        <v>338</v>
      </c>
      <c r="B40" s="431" t="s">
        <v>142</v>
      </c>
      <c r="C40" s="431" t="s">
        <v>163</v>
      </c>
      <c r="D40" s="440">
        <f t="shared" si="0"/>
        <v>930.7</v>
      </c>
      <c r="E40" s="440"/>
      <c r="F40" s="440">
        <v>930.7</v>
      </c>
      <c r="G40" s="440">
        <f t="shared" si="1"/>
        <v>930.7</v>
      </c>
      <c r="H40" s="440"/>
      <c r="I40" s="440">
        <v>930.7</v>
      </c>
      <c r="J40" s="439"/>
      <c r="K40" s="439"/>
      <c r="L40" s="439"/>
      <c r="M40" s="439"/>
      <c r="N40" s="439"/>
      <c r="O40" s="439"/>
      <c r="P40" s="439"/>
      <c r="Q40" s="439"/>
      <c r="R40" s="439"/>
      <c r="S40" s="439"/>
      <c r="T40" s="438">
        <f t="shared" si="3"/>
        <v>0</v>
      </c>
      <c r="U40" s="440">
        <f t="shared" si="4"/>
        <v>930.7</v>
      </c>
      <c r="V40" s="437">
        <f t="shared" si="5"/>
        <v>0</v>
      </c>
      <c r="W40" s="437">
        <f t="shared" si="6"/>
        <v>930.7</v>
      </c>
    </row>
    <row r="41" spans="1:23" s="151" customFormat="1" ht="42" customHeight="1" x14ac:dyDescent="0.3">
      <c r="A41" s="450" t="s">
        <v>339</v>
      </c>
      <c r="B41" s="431" t="s">
        <v>142</v>
      </c>
      <c r="C41" s="431" t="s">
        <v>163</v>
      </c>
      <c r="D41" s="440">
        <f t="shared" si="0"/>
        <v>101.1</v>
      </c>
      <c r="E41" s="440"/>
      <c r="F41" s="440">
        <v>101.1</v>
      </c>
      <c r="G41" s="440">
        <f t="shared" si="1"/>
        <v>101.1</v>
      </c>
      <c r="H41" s="440"/>
      <c r="I41" s="440">
        <v>101.1</v>
      </c>
      <c r="J41" s="439"/>
      <c r="K41" s="439"/>
      <c r="L41" s="439"/>
      <c r="M41" s="439"/>
      <c r="N41" s="439"/>
      <c r="O41" s="439"/>
      <c r="P41" s="439"/>
      <c r="Q41" s="439"/>
      <c r="R41" s="439"/>
      <c r="S41" s="439"/>
      <c r="T41" s="438">
        <f t="shared" si="3"/>
        <v>0</v>
      </c>
      <c r="U41" s="440">
        <f t="shared" si="4"/>
        <v>101.1</v>
      </c>
      <c r="V41" s="437">
        <f t="shared" si="5"/>
        <v>0</v>
      </c>
      <c r="W41" s="437">
        <f t="shared" si="6"/>
        <v>101.1</v>
      </c>
    </row>
    <row r="42" spans="1:23" s="430" customFormat="1" ht="24.75" customHeight="1" x14ac:dyDescent="0.3">
      <c r="A42" s="449" t="s">
        <v>166</v>
      </c>
      <c r="B42" s="429" t="s">
        <v>146</v>
      </c>
      <c r="C42" s="429" t="s">
        <v>143</v>
      </c>
      <c r="D42" s="436">
        <f t="shared" si="0"/>
        <v>15748.2</v>
      </c>
      <c r="E42" s="444">
        <f>SUM(E43+E57+E67)</f>
        <v>15748.2</v>
      </c>
      <c r="F42" s="444">
        <f>SUM(F43+F57+F67)</f>
        <v>0</v>
      </c>
      <c r="G42" s="436">
        <f t="shared" si="1"/>
        <v>47166.7</v>
      </c>
      <c r="H42" s="444">
        <f>SUM(H43+H57+H67)</f>
        <v>17761.5</v>
      </c>
      <c r="I42" s="444">
        <f>SUM(I43+I57+I67+I55)</f>
        <v>29405.199999999997</v>
      </c>
      <c r="J42" s="442">
        <f t="shared" ref="J42:T42" si="15">J55+J43+J57+J67</f>
        <v>0</v>
      </c>
      <c r="K42" s="442">
        <f t="shared" si="15"/>
        <v>0</v>
      </c>
      <c r="L42" s="442"/>
      <c r="M42" s="442">
        <f t="shared" si="15"/>
        <v>0</v>
      </c>
      <c r="N42" s="442"/>
      <c r="O42" s="442">
        <f t="shared" si="15"/>
        <v>0</v>
      </c>
      <c r="P42" s="442">
        <f t="shared" si="15"/>
        <v>0</v>
      </c>
      <c r="Q42" s="442">
        <f t="shared" si="15"/>
        <v>0</v>
      </c>
      <c r="R42" s="442">
        <f t="shared" si="15"/>
        <v>0</v>
      </c>
      <c r="S42" s="442"/>
      <c r="T42" s="442">
        <f t="shared" si="15"/>
        <v>0</v>
      </c>
      <c r="U42" s="436">
        <f t="shared" ref="U42:U58" si="16">SUM(V42:W42)</f>
        <v>47166.7</v>
      </c>
      <c r="V42" s="437">
        <f t="shared" si="5"/>
        <v>17761.5</v>
      </c>
      <c r="W42" s="437">
        <f t="shared" si="6"/>
        <v>29405.199999999997</v>
      </c>
    </row>
    <row r="43" spans="1:23" s="151" customFormat="1" ht="18" customHeight="1" x14ac:dyDescent="0.3">
      <c r="A43" s="449" t="s">
        <v>340</v>
      </c>
      <c r="B43" s="429" t="s">
        <v>146</v>
      </c>
      <c r="C43" s="429" t="s">
        <v>144</v>
      </c>
      <c r="D43" s="440">
        <f t="shared" si="0"/>
        <v>510</v>
      </c>
      <c r="E43" s="437">
        <f>SUM(E44+E54)</f>
        <v>510</v>
      </c>
      <c r="F43" s="437">
        <f>SUM(F44+F54)</f>
        <v>0</v>
      </c>
      <c r="G43" s="440">
        <f t="shared" si="1"/>
        <v>500</v>
      </c>
      <c r="H43" s="437">
        <f>SUM(H44+H54)</f>
        <v>500</v>
      </c>
      <c r="I43" s="437">
        <f>SUM(I44+I54)</f>
        <v>0</v>
      </c>
      <c r="J43" s="437">
        <f>SUM(J44+J54)</f>
        <v>0</v>
      </c>
      <c r="K43" s="437">
        <f>SUM(K44+K54)</f>
        <v>0</v>
      </c>
      <c r="L43" s="437"/>
      <c r="M43" s="437">
        <f>SUM(M44+M54)</f>
        <v>0</v>
      </c>
      <c r="N43" s="437"/>
      <c r="O43" s="437">
        <f t="shared" ref="O43:R43" si="17">SUM(O44+O54)</f>
        <v>0</v>
      </c>
      <c r="P43" s="437">
        <f t="shared" si="17"/>
        <v>0</v>
      </c>
      <c r="Q43" s="437">
        <f t="shared" si="17"/>
        <v>0</v>
      </c>
      <c r="R43" s="437">
        <f t="shared" si="17"/>
        <v>0</v>
      </c>
      <c r="S43" s="437"/>
      <c r="T43" s="442">
        <f t="shared" si="3"/>
        <v>0</v>
      </c>
      <c r="U43" s="436">
        <f t="shared" si="16"/>
        <v>500</v>
      </c>
      <c r="V43" s="437">
        <f t="shared" si="5"/>
        <v>500</v>
      </c>
      <c r="W43" s="437">
        <f t="shared" si="6"/>
        <v>0</v>
      </c>
    </row>
    <row r="44" spans="1:23" s="151" customFormat="1" ht="53.25" customHeight="1" collapsed="1" x14ac:dyDescent="0.3">
      <c r="A44" s="450" t="s">
        <v>168</v>
      </c>
      <c r="B44" s="431" t="s">
        <v>146</v>
      </c>
      <c r="C44" s="431" t="s">
        <v>144</v>
      </c>
      <c r="D44" s="440">
        <f t="shared" si="0"/>
        <v>500</v>
      </c>
      <c r="E44" s="440">
        <v>500</v>
      </c>
      <c r="F44" s="440"/>
      <c r="G44" s="440">
        <f t="shared" si="1"/>
        <v>500</v>
      </c>
      <c r="H44" s="440">
        <v>500</v>
      </c>
      <c r="I44" s="440"/>
      <c r="J44" s="439"/>
      <c r="K44" s="439"/>
      <c r="L44" s="439"/>
      <c r="M44" s="439"/>
      <c r="N44" s="439"/>
      <c r="O44" s="439"/>
      <c r="P44" s="439"/>
      <c r="Q44" s="439"/>
      <c r="R44" s="439"/>
      <c r="S44" s="439"/>
      <c r="T44" s="438">
        <f t="shared" si="3"/>
        <v>0</v>
      </c>
      <c r="U44" s="440">
        <f t="shared" si="16"/>
        <v>500</v>
      </c>
      <c r="V44" s="437">
        <f t="shared" si="5"/>
        <v>500</v>
      </c>
      <c r="W44" s="437">
        <f t="shared" si="6"/>
        <v>0</v>
      </c>
    </row>
    <row r="45" spans="1:23" s="151" customFormat="1" ht="18.75" hidden="1" customHeight="1" outlineLevel="1" x14ac:dyDescent="0.3">
      <c r="A45" s="450" t="s">
        <v>169</v>
      </c>
      <c r="B45" s="431" t="s">
        <v>146</v>
      </c>
      <c r="C45" s="431" t="s">
        <v>144</v>
      </c>
      <c r="D45" s="440">
        <f t="shared" si="0"/>
        <v>0</v>
      </c>
      <c r="E45" s="440"/>
      <c r="F45" s="440"/>
      <c r="G45" s="440">
        <f t="shared" si="1"/>
        <v>0</v>
      </c>
      <c r="H45" s="440"/>
      <c r="I45" s="440"/>
      <c r="J45" s="439"/>
      <c r="K45" s="439"/>
      <c r="L45" s="439"/>
      <c r="M45" s="439"/>
      <c r="N45" s="439"/>
      <c r="O45" s="439"/>
      <c r="P45" s="439"/>
      <c r="Q45" s="439"/>
      <c r="R45" s="439"/>
      <c r="S45" s="439"/>
      <c r="T45" s="438">
        <f t="shared" si="3"/>
        <v>0</v>
      </c>
      <c r="U45" s="440">
        <f t="shared" si="16"/>
        <v>0</v>
      </c>
      <c r="V45" s="437">
        <f t="shared" si="5"/>
        <v>0</v>
      </c>
      <c r="W45" s="437">
        <f t="shared" si="6"/>
        <v>0</v>
      </c>
    </row>
    <row r="46" spans="1:23" s="151" customFormat="1" ht="18.75" hidden="1" customHeight="1" outlineLevel="1" x14ac:dyDescent="0.3">
      <c r="A46" s="450" t="s">
        <v>170</v>
      </c>
      <c r="B46" s="431" t="s">
        <v>146</v>
      </c>
      <c r="C46" s="431" t="s">
        <v>144</v>
      </c>
      <c r="D46" s="440">
        <f t="shared" si="0"/>
        <v>0</v>
      </c>
      <c r="E46" s="440"/>
      <c r="F46" s="440"/>
      <c r="G46" s="440">
        <f t="shared" si="1"/>
        <v>0</v>
      </c>
      <c r="H46" s="440"/>
      <c r="I46" s="440"/>
      <c r="J46" s="439"/>
      <c r="K46" s="439"/>
      <c r="L46" s="439"/>
      <c r="M46" s="439"/>
      <c r="N46" s="439"/>
      <c r="O46" s="439"/>
      <c r="P46" s="439"/>
      <c r="Q46" s="439"/>
      <c r="R46" s="439"/>
      <c r="S46" s="439"/>
      <c r="T46" s="438">
        <f t="shared" si="3"/>
        <v>0</v>
      </c>
      <c r="U46" s="440">
        <f t="shared" si="16"/>
        <v>0</v>
      </c>
      <c r="V46" s="437">
        <f t="shared" si="5"/>
        <v>0</v>
      </c>
      <c r="W46" s="437">
        <f t="shared" si="6"/>
        <v>0</v>
      </c>
    </row>
    <row r="47" spans="1:23" s="151" customFormat="1" ht="18.75" hidden="1" customHeight="1" outlineLevel="1" x14ac:dyDescent="0.3">
      <c r="A47" s="450" t="s">
        <v>171</v>
      </c>
      <c r="B47" s="431" t="s">
        <v>146</v>
      </c>
      <c r="C47" s="431" t="s">
        <v>144</v>
      </c>
      <c r="D47" s="440">
        <f t="shared" si="0"/>
        <v>0</v>
      </c>
      <c r="E47" s="440"/>
      <c r="F47" s="440"/>
      <c r="G47" s="440">
        <f t="shared" si="1"/>
        <v>0</v>
      </c>
      <c r="H47" s="440"/>
      <c r="I47" s="440"/>
      <c r="J47" s="439"/>
      <c r="K47" s="439"/>
      <c r="L47" s="439"/>
      <c r="M47" s="439"/>
      <c r="N47" s="439"/>
      <c r="O47" s="439"/>
      <c r="P47" s="439"/>
      <c r="Q47" s="439"/>
      <c r="R47" s="439"/>
      <c r="S47" s="439"/>
      <c r="T47" s="438">
        <f t="shared" si="3"/>
        <v>0</v>
      </c>
      <c r="U47" s="440">
        <f t="shared" si="16"/>
        <v>0</v>
      </c>
      <c r="V47" s="437">
        <f t="shared" si="5"/>
        <v>0</v>
      </c>
      <c r="W47" s="437">
        <f t="shared" si="6"/>
        <v>0</v>
      </c>
    </row>
    <row r="48" spans="1:23" s="151" customFormat="1" ht="18.75" hidden="1" outlineLevel="1" x14ac:dyDescent="0.3">
      <c r="A48" s="450" t="s">
        <v>172</v>
      </c>
      <c r="B48" s="431" t="s">
        <v>146</v>
      </c>
      <c r="C48" s="431" t="s">
        <v>144</v>
      </c>
      <c r="D48" s="440">
        <f t="shared" si="0"/>
        <v>0</v>
      </c>
      <c r="E48" s="440"/>
      <c r="F48" s="440"/>
      <c r="G48" s="440">
        <f t="shared" si="1"/>
        <v>0</v>
      </c>
      <c r="H48" s="440"/>
      <c r="I48" s="440"/>
      <c r="J48" s="439"/>
      <c r="K48" s="439"/>
      <c r="L48" s="439"/>
      <c r="M48" s="439"/>
      <c r="N48" s="439"/>
      <c r="O48" s="439"/>
      <c r="P48" s="439"/>
      <c r="Q48" s="439"/>
      <c r="R48" s="439"/>
      <c r="S48" s="439"/>
      <c r="T48" s="438">
        <f t="shared" si="3"/>
        <v>0</v>
      </c>
      <c r="U48" s="440">
        <f t="shared" si="16"/>
        <v>0</v>
      </c>
      <c r="V48" s="437">
        <f t="shared" si="5"/>
        <v>0</v>
      </c>
      <c r="W48" s="437">
        <f t="shared" si="6"/>
        <v>0</v>
      </c>
    </row>
    <row r="49" spans="1:23" s="151" customFormat="1" ht="18.75" hidden="1" outlineLevel="1" x14ac:dyDescent="0.3">
      <c r="A49" s="450" t="s">
        <v>173</v>
      </c>
      <c r="B49" s="431" t="s">
        <v>146</v>
      </c>
      <c r="C49" s="431" t="s">
        <v>144</v>
      </c>
      <c r="D49" s="440">
        <f t="shared" si="0"/>
        <v>0</v>
      </c>
      <c r="E49" s="440"/>
      <c r="F49" s="440"/>
      <c r="G49" s="440">
        <f t="shared" si="1"/>
        <v>0</v>
      </c>
      <c r="H49" s="440"/>
      <c r="I49" s="440"/>
      <c r="J49" s="439"/>
      <c r="K49" s="439"/>
      <c r="L49" s="439"/>
      <c r="M49" s="439"/>
      <c r="N49" s="439"/>
      <c r="O49" s="439"/>
      <c r="P49" s="439"/>
      <c r="Q49" s="439"/>
      <c r="R49" s="439"/>
      <c r="S49" s="439"/>
      <c r="T49" s="438">
        <f t="shared" si="3"/>
        <v>0</v>
      </c>
      <c r="U49" s="440">
        <f t="shared" si="16"/>
        <v>0</v>
      </c>
      <c r="V49" s="437">
        <f t="shared" si="5"/>
        <v>0</v>
      </c>
      <c r="W49" s="437">
        <f t="shared" si="6"/>
        <v>0</v>
      </c>
    </row>
    <row r="50" spans="1:23" s="151" customFormat="1" ht="18.75" hidden="1" outlineLevel="1" x14ac:dyDescent="0.3">
      <c r="A50" s="450" t="s">
        <v>174</v>
      </c>
      <c r="B50" s="431" t="s">
        <v>146</v>
      </c>
      <c r="C50" s="431" t="s">
        <v>144</v>
      </c>
      <c r="D50" s="440">
        <f t="shared" si="0"/>
        <v>0</v>
      </c>
      <c r="E50" s="440"/>
      <c r="F50" s="440"/>
      <c r="G50" s="440">
        <f t="shared" si="1"/>
        <v>0</v>
      </c>
      <c r="H50" s="440"/>
      <c r="I50" s="440"/>
      <c r="J50" s="439"/>
      <c r="K50" s="439"/>
      <c r="L50" s="439"/>
      <c r="M50" s="439"/>
      <c r="N50" s="439"/>
      <c r="O50" s="439"/>
      <c r="P50" s="439"/>
      <c r="Q50" s="439"/>
      <c r="R50" s="439"/>
      <c r="S50" s="439"/>
      <c r="T50" s="438">
        <f t="shared" si="3"/>
        <v>0</v>
      </c>
      <c r="U50" s="440">
        <f t="shared" si="16"/>
        <v>0</v>
      </c>
      <c r="V50" s="437">
        <f t="shared" si="5"/>
        <v>0</v>
      </c>
      <c r="W50" s="437">
        <f t="shared" si="6"/>
        <v>0</v>
      </c>
    </row>
    <row r="51" spans="1:23" s="151" customFormat="1" ht="18.75" hidden="1" outlineLevel="1" x14ac:dyDescent="0.3">
      <c r="A51" s="450" t="s">
        <v>175</v>
      </c>
      <c r="B51" s="431" t="s">
        <v>146</v>
      </c>
      <c r="C51" s="431" t="s">
        <v>144</v>
      </c>
      <c r="D51" s="440">
        <f t="shared" si="0"/>
        <v>0</v>
      </c>
      <c r="E51" s="440"/>
      <c r="F51" s="440"/>
      <c r="G51" s="440">
        <f t="shared" si="1"/>
        <v>0</v>
      </c>
      <c r="H51" s="440"/>
      <c r="I51" s="440"/>
      <c r="J51" s="439"/>
      <c r="K51" s="439"/>
      <c r="L51" s="439"/>
      <c r="M51" s="439"/>
      <c r="N51" s="439"/>
      <c r="O51" s="439"/>
      <c r="P51" s="439"/>
      <c r="Q51" s="439"/>
      <c r="R51" s="439"/>
      <c r="S51" s="439"/>
      <c r="T51" s="438">
        <f t="shared" si="3"/>
        <v>0</v>
      </c>
      <c r="U51" s="440">
        <f t="shared" si="16"/>
        <v>0</v>
      </c>
      <c r="V51" s="437">
        <f t="shared" si="5"/>
        <v>0</v>
      </c>
      <c r="W51" s="437">
        <f t="shared" si="6"/>
        <v>0</v>
      </c>
    </row>
    <row r="52" spans="1:23" s="151" customFormat="1" ht="18.75" hidden="1" outlineLevel="1" x14ac:dyDescent="0.3">
      <c r="A52" s="450" t="s">
        <v>176</v>
      </c>
      <c r="B52" s="431" t="s">
        <v>146</v>
      </c>
      <c r="C52" s="431" t="s">
        <v>144</v>
      </c>
      <c r="D52" s="440">
        <f t="shared" si="0"/>
        <v>0</v>
      </c>
      <c r="E52" s="440"/>
      <c r="F52" s="440"/>
      <c r="G52" s="440">
        <f t="shared" si="1"/>
        <v>0</v>
      </c>
      <c r="H52" s="440"/>
      <c r="I52" s="440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8">
        <f t="shared" si="3"/>
        <v>0</v>
      </c>
      <c r="U52" s="440">
        <f t="shared" si="16"/>
        <v>0</v>
      </c>
      <c r="V52" s="437">
        <f t="shared" si="5"/>
        <v>0</v>
      </c>
      <c r="W52" s="437">
        <f t="shared" si="6"/>
        <v>0</v>
      </c>
    </row>
    <row r="53" spans="1:23" s="151" customFormat="1" ht="18.75" hidden="1" outlineLevel="1" x14ac:dyDescent="0.3">
      <c r="A53" s="450" t="s">
        <v>177</v>
      </c>
      <c r="B53" s="431" t="s">
        <v>146</v>
      </c>
      <c r="C53" s="431" t="s">
        <v>144</v>
      </c>
      <c r="D53" s="440">
        <f t="shared" si="0"/>
        <v>0</v>
      </c>
      <c r="E53" s="440"/>
      <c r="F53" s="440"/>
      <c r="G53" s="440">
        <f t="shared" si="1"/>
        <v>0</v>
      </c>
      <c r="H53" s="440"/>
      <c r="I53" s="440"/>
      <c r="J53" s="439"/>
      <c r="K53" s="439"/>
      <c r="L53" s="439"/>
      <c r="M53" s="439"/>
      <c r="N53" s="439"/>
      <c r="O53" s="439"/>
      <c r="P53" s="439"/>
      <c r="Q53" s="439"/>
      <c r="R53" s="439"/>
      <c r="S53" s="439"/>
      <c r="T53" s="438">
        <f t="shared" si="3"/>
        <v>0</v>
      </c>
      <c r="U53" s="440">
        <f t="shared" si="16"/>
        <v>0</v>
      </c>
      <c r="V53" s="437">
        <f t="shared" si="5"/>
        <v>0</v>
      </c>
      <c r="W53" s="437">
        <f t="shared" si="6"/>
        <v>0</v>
      </c>
    </row>
    <row r="54" spans="1:23" s="151" customFormat="1" ht="37.5" x14ac:dyDescent="0.3">
      <c r="A54" s="450" t="s">
        <v>887</v>
      </c>
      <c r="B54" s="431" t="s">
        <v>146</v>
      </c>
      <c r="C54" s="431" t="s">
        <v>144</v>
      </c>
      <c r="D54" s="440">
        <f t="shared" si="0"/>
        <v>10</v>
      </c>
      <c r="E54" s="440">
        <v>10</v>
      </c>
      <c r="F54" s="440"/>
      <c r="G54" s="440">
        <f t="shared" si="1"/>
        <v>0</v>
      </c>
      <c r="H54" s="440"/>
      <c r="I54" s="440"/>
      <c r="J54" s="439"/>
      <c r="K54" s="439"/>
      <c r="L54" s="439"/>
      <c r="M54" s="439"/>
      <c r="N54" s="439"/>
      <c r="O54" s="439"/>
      <c r="P54" s="439"/>
      <c r="Q54" s="439"/>
      <c r="R54" s="439"/>
      <c r="S54" s="439"/>
      <c r="T54" s="438">
        <f t="shared" si="3"/>
        <v>0</v>
      </c>
      <c r="U54" s="440">
        <f t="shared" si="16"/>
        <v>0</v>
      </c>
      <c r="V54" s="437">
        <f t="shared" si="5"/>
        <v>0</v>
      </c>
      <c r="W54" s="437">
        <f t="shared" si="6"/>
        <v>0</v>
      </c>
    </row>
    <row r="55" spans="1:23" s="430" customFormat="1" ht="24.75" customHeight="1" x14ac:dyDescent="0.3">
      <c r="A55" s="449" t="s">
        <v>778</v>
      </c>
      <c r="B55" s="429" t="s">
        <v>146</v>
      </c>
      <c r="C55" s="429" t="s">
        <v>149</v>
      </c>
      <c r="D55" s="436">
        <f t="shared" ref="D55:I55" si="18">D56</f>
        <v>0</v>
      </c>
      <c r="E55" s="436">
        <f t="shared" si="18"/>
        <v>0</v>
      </c>
      <c r="F55" s="436">
        <f t="shared" si="18"/>
        <v>0</v>
      </c>
      <c r="G55" s="436">
        <f t="shared" si="18"/>
        <v>7090.6</v>
      </c>
      <c r="H55" s="436">
        <f t="shared" si="18"/>
        <v>0</v>
      </c>
      <c r="I55" s="436">
        <f t="shared" si="18"/>
        <v>7090.6</v>
      </c>
      <c r="J55" s="442"/>
      <c r="K55" s="442"/>
      <c r="L55" s="442"/>
      <c r="M55" s="442"/>
      <c r="N55" s="442"/>
      <c r="O55" s="442">
        <f>O56</f>
        <v>0</v>
      </c>
      <c r="P55" s="442"/>
      <c r="Q55" s="442">
        <f>Q56</f>
        <v>0</v>
      </c>
      <c r="R55" s="442">
        <f>R56</f>
        <v>0</v>
      </c>
      <c r="S55" s="442"/>
      <c r="T55" s="442">
        <f>SUM(J55:R55)</f>
        <v>0</v>
      </c>
      <c r="U55" s="436">
        <f>SUM(V55:W55)</f>
        <v>7090.6</v>
      </c>
      <c r="V55" s="437">
        <f t="shared" si="5"/>
        <v>0</v>
      </c>
      <c r="W55" s="437">
        <f t="shared" si="6"/>
        <v>7090.6</v>
      </c>
    </row>
    <row r="56" spans="1:23" s="430" customFormat="1" ht="36" customHeight="1" x14ac:dyDescent="0.3">
      <c r="A56" s="450" t="s">
        <v>333</v>
      </c>
      <c r="B56" s="431" t="s">
        <v>146</v>
      </c>
      <c r="C56" s="431" t="s">
        <v>149</v>
      </c>
      <c r="D56" s="440"/>
      <c r="E56" s="445"/>
      <c r="F56" s="445"/>
      <c r="G56" s="440">
        <f>SUM(H56:I56)</f>
        <v>7090.6</v>
      </c>
      <c r="H56" s="445"/>
      <c r="I56" s="445">
        <v>7090.6</v>
      </c>
      <c r="J56" s="438"/>
      <c r="K56" s="438"/>
      <c r="L56" s="438"/>
      <c r="M56" s="438"/>
      <c r="N56" s="438"/>
      <c r="O56" s="438"/>
      <c r="P56" s="438"/>
      <c r="Q56" s="438"/>
      <c r="R56" s="438"/>
      <c r="S56" s="438"/>
      <c r="T56" s="438">
        <f>SUM(J56:R56)</f>
        <v>0</v>
      </c>
      <c r="U56" s="440">
        <f>SUM(V56:W56)</f>
        <v>7090.6</v>
      </c>
      <c r="V56" s="437">
        <f t="shared" si="5"/>
        <v>0</v>
      </c>
      <c r="W56" s="437">
        <f t="shared" si="6"/>
        <v>7090.6</v>
      </c>
    </row>
    <row r="57" spans="1:23" s="147" customFormat="1" ht="35.25" customHeight="1" x14ac:dyDescent="0.3">
      <c r="A57" s="449" t="s">
        <v>179</v>
      </c>
      <c r="B57" s="429" t="s">
        <v>146</v>
      </c>
      <c r="C57" s="429" t="s">
        <v>180</v>
      </c>
      <c r="D57" s="440">
        <f t="shared" si="0"/>
        <v>15238.2</v>
      </c>
      <c r="E57" s="437">
        <f>SUM(E58+E59+E60+E61+E66)</f>
        <v>15238.2</v>
      </c>
      <c r="F57" s="437">
        <f>SUM(F58+F60+F61+F66)</f>
        <v>0</v>
      </c>
      <c r="G57" s="436">
        <f>SUM(H57:I57)</f>
        <v>39476.1</v>
      </c>
      <c r="H57" s="437">
        <f>SUM(H58+H59+H60+H61+H64+H66+H65)</f>
        <v>17251.5</v>
      </c>
      <c r="I57" s="437">
        <f>SUM(I58+I60+I61+I66+I65)</f>
        <v>22224.6</v>
      </c>
      <c r="J57" s="437">
        <f>SUM(J58+J60+J61+J66+J65)</f>
        <v>0</v>
      </c>
      <c r="K57" s="437">
        <f>SUM(K58+K60+K61+K66+K64)</f>
        <v>0</v>
      </c>
      <c r="L57" s="437"/>
      <c r="M57" s="437">
        <f>SUM(M58+M60+M61+M66)</f>
        <v>0</v>
      </c>
      <c r="N57" s="437"/>
      <c r="O57" s="443"/>
      <c r="P57" s="443">
        <f>P65</f>
        <v>0</v>
      </c>
      <c r="Q57" s="443"/>
      <c r="R57" s="443"/>
      <c r="S57" s="443"/>
      <c r="T57" s="442">
        <f t="shared" si="3"/>
        <v>0</v>
      </c>
      <c r="U57" s="436">
        <f t="shared" si="16"/>
        <v>39476.1</v>
      </c>
      <c r="V57" s="437">
        <f t="shared" si="5"/>
        <v>17251.5</v>
      </c>
      <c r="W57" s="437">
        <f t="shared" si="6"/>
        <v>22224.6</v>
      </c>
    </row>
    <row r="58" spans="1:23" s="151" customFormat="1" ht="18.75" x14ac:dyDescent="0.3">
      <c r="A58" s="450" t="s">
        <v>341</v>
      </c>
      <c r="B58" s="431" t="s">
        <v>146</v>
      </c>
      <c r="C58" s="431" t="s">
        <v>180</v>
      </c>
      <c r="D58" s="440">
        <f t="shared" si="0"/>
        <v>790</v>
      </c>
      <c r="E58" s="440">
        <v>790</v>
      </c>
      <c r="F58" s="440"/>
      <c r="G58" s="440">
        <f t="shared" si="1"/>
        <v>790</v>
      </c>
      <c r="H58" s="440">
        <v>790</v>
      </c>
      <c r="I58" s="440"/>
      <c r="J58" s="439"/>
      <c r="K58" s="439"/>
      <c r="L58" s="439"/>
      <c r="M58" s="439"/>
      <c r="N58" s="439"/>
      <c r="O58" s="439"/>
      <c r="P58" s="439"/>
      <c r="Q58" s="439"/>
      <c r="R58" s="439"/>
      <c r="S58" s="439"/>
      <c r="T58" s="438">
        <f t="shared" si="3"/>
        <v>0</v>
      </c>
      <c r="U58" s="440">
        <f t="shared" si="16"/>
        <v>790</v>
      </c>
      <c r="V58" s="437">
        <f t="shared" si="5"/>
        <v>790</v>
      </c>
      <c r="W58" s="437">
        <f t="shared" si="6"/>
        <v>0</v>
      </c>
    </row>
    <row r="59" spans="1:23" s="151" customFormat="1" ht="37.5" x14ac:dyDescent="0.3">
      <c r="A59" s="450" t="s">
        <v>462</v>
      </c>
      <c r="B59" s="431" t="s">
        <v>146</v>
      </c>
      <c r="C59" s="431" t="s">
        <v>180</v>
      </c>
      <c r="D59" s="440">
        <f>E59+F59</f>
        <v>100</v>
      </c>
      <c r="E59" s="440">
        <v>100</v>
      </c>
      <c r="F59" s="440"/>
      <c r="G59" s="440">
        <f>H59+I59</f>
        <v>100</v>
      </c>
      <c r="H59" s="440">
        <v>100</v>
      </c>
      <c r="I59" s="440"/>
      <c r="J59" s="439"/>
      <c r="K59" s="439"/>
      <c r="L59" s="439"/>
      <c r="M59" s="439"/>
      <c r="N59" s="439"/>
      <c r="O59" s="439"/>
      <c r="P59" s="439"/>
      <c r="Q59" s="439"/>
      <c r="R59" s="439"/>
      <c r="S59" s="439"/>
      <c r="T59" s="438">
        <f t="shared" si="3"/>
        <v>0</v>
      </c>
      <c r="U59" s="440">
        <f>V59+W59</f>
        <v>100</v>
      </c>
      <c r="V59" s="437">
        <f t="shared" si="5"/>
        <v>100</v>
      </c>
      <c r="W59" s="437">
        <f t="shared" si="6"/>
        <v>0</v>
      </c>
    </row>
    <row r="60" spans="1:23" s="151" customFormat="1" ht="22.5" customHeight="1" x14ac:dyDescent="0.3">
      <c r="A60" s="450" t="s">
        <v>1108</v>
      </c>
      <c r="B60" s="431" t="s">
        <v>146</v>
      </c>
      <c r="C60" s="431" t="s">
        <v>180</v>
      </c>
      <c r="D60" s="440">
        <f t="shared" ref="D60:D138" si="19">SUM(E60:F60)</f>
        <v>6883.2</v>
      </c>
      <c r="E60" s="440">
        <v>6883.2</v>
      </c>
      <c r="F60" s="440"/>
      <c r="G60" s="440">
        <f t="shared" si="1"/>
        <v>7449.1</v>
      </c>
      <c r="H60" s="440">
        <v>7449.1</v>
      </c>
      <c r="I60" s="440"/>
      <c r="J60" s="439"/>
      <c r="K60" s="439"/>
      <c r="L60" s="439"/>
      <c r="M60" s="439"/>
      <c r="N60" s="439"/>
      <c r="O60" s="439"/>
      <c r="P60" s="439"/>
      <c r="Q60" s="439"/>
      <c r="R60" s="439"/>
      <c r="S60" s="439"/>
      <c r="T60" s="438">
        <f t="shared" si="3"/>
        <v>0</v>
      </c>
      <c r="U60" s="440">
        <f t="shared" ref="U60:U140" si="20">SUM(V60:W60)</f>
        <v>7449.1</v>
      </c>
      <c r="V60" s="437">
        <f t="shared" si="5"/>
        <v>7449.1</v>
      </c>
      <c r="W60" s="437">
        <f t="shared" si="6"/>
        <v>0</v>
      </c>
    </row>
    <row r="61" spans="1:23" s="151" customFormat="1" ht="42.75" customHeight="1" x14ac:dyDescent="0.3">
      <c r="A61" s="450" t="s">
        <v>1060</v>
      </c>
      <c r="B61" s="431" t="s">
        <v>146</v>
      </c>
      <c r="C61" s="431" t="s">
        <v>180</v>
      </c>
      <c r="D61" s="440">
        <f t="shared" si="19"/>
        <v>7300</v>
      </c>
      <c r="E61" s="440">
        <v>7300</v>
      </c>
      <c r="F61" s="440"/>
      <c r="G61" s="440">
        <f t="shared" si="1"/>
        <v>4800</v>
      </c>
      <c r="H61" s="440">
        <f>SUM(H62:H63)</f>
        <v>4800</v>
      </c>
      <c r="I61" s="440">
        <f t="shared" ref="I61:R61" si="21">SUM(I62:I63)</f>
        <v>0</v>
      </c>
      <c r="J61" s="440">
        <f t="shared" si="21"/>
        <v>0</v>
      </c>
      <c r="K61" s="440">
        <f t="shared" si="21"/>
        <v>0</v>
      </c>
      <c r="L61" s="440"/>
      <c r="M61" s="440">
        <f t="shared" si="21"/>
        <v>0</v>
      </c>
      <c r="N61" s="440"/>
      <c r="O61" s="440">
        <f t="shared" si="21"/>
        <v>0</v>
      </c>
      <c r="P61" s="440">
        <f t="shared" si="21"/>
        <v>0</v>
      </c>
      <c r="Q61" s="440">
        <f t="shared" si="21"/>
        <v>0</v>
      </c>
      <c r="R61" s="440">
        <f t="shared" si="21"/>
        <v>0</v>
      </c>
      <c r="S61" s="440"/>
      <c r="T61" s="438">
        <f t="shared" si="3"/>
        <v>0</v>
      </c>
      <c r="U61" s="440">
        <f t="shared" si="20"/>
        <v>4800</v>
      </c>
      <c r="V61" s="437">
        <f t="shared" si="5"/>
        <v>4800</v>
      </c>
      <c r="W61" s="437">
        <f t="shared" si="6"/>
        <v>0</v>
      </c>
    </row>
    <row r="62" spans="1:23" s="151" customFormat="1" ht="28.5" customHeight="1" x14ac:dyDescent="0.3">
      <c r="A62" s="450" t="s">
        <v>745</v>
      </c>
      <c r="B62" s="431" t="s">
        <v>146</v>
      </c>
      <c r="C62" s="431" t="s">
        <v>180</v>
      </c>
      <c r="D62" s="440"/>
      <c r="E62" s="440"/>
      <c r="F62" s="440"/>
      <c r="G62" s="440">
        <f t="shared" si="1"/>
        <v>3713.1</v>
      </c>
      <c r="H62" s="440">
        <v>3713.1</v>
      </c>
      <c r="I62" s="440"/>
      <c r="J62" s="439"/>
      <c r="K62" s="439"/>
      <c r="L62" s="439"/>
      <c r="M62" s="439"/>
      <c r="N62" s="439"/>
      <c r="O62" s="439"/>
      <c r="P62" s="439"/>
      <c r="Q62" s="439"/>
      <c r="R62" s="439"/>
      <c r="S62" s="439"/>
      <c r="T62" s="438">
        <f t="shared" si="3"/>
        <v>0</v>
      </c>
      <c r="U62" s="440">
        <f t="shared" si="20"/>
        <v>3713.1</v>
      </c>
      <c r="V62" s="437">
        <f t="shared" si="5"/>
        <v>3713.1</v>
      </c>
      <c r="W62" s="437">
        <f t="shared" si="6"/>
        <v>0</v>
      </c>
    </row>
    <row r="63" spans="1:23" s="151" customFormat="1" ht="30" customHeight="1" x14ac:dyDescent="0.3">
      <c r="A63" s="450" t="s">
        <v>1052</v>
      </c>
      <c r="B63" s="431" t="s">
        <v>146</v>
      </c>
      <c r="C63" s="431" t="s">
        <v>180</v>
      </c>
      <c r="D63" s="440"/>
      <c r="E63" s="440"/>
      <c r="F63" s="440"/>
      <c r="G63" s="440">
        <f t="shared" si="1"/>
        <v>1086.9000000000001</v>
      </c>
      <c r="H63" s="440">
        <v>1086.9000000000001</v>
      </c>
      <c r="I63" s="440"/>
      <c r="J63" s="439"/>
      <c r="K63" s="439"/>
      <c r="L63" s="439"/>
      <c r="M63" s="439"/>
      <c r="N63" s="439"/>
      <c r="O63" s="439"/>
      <c r="P63" s="439"/>
      <c r="Q63" s="439"/>
      <c r="R63" s="439"/>
      <c r="S63" s="439"/>
      <c r="T63" s="438">
        <f t="shared" si="3"/>
        <v>0</v>
      </c>
      <c r="U63" s="440">
        <f t="shared" si="20"/>
        <v>1086.9000000000001</v>
      </c>
      <c r="V63" s="437">
        <f t="shared" si="5"/>
        <v>1086.9000000000001</v>
      </c>
      <c r="W63" s="437">
        <f t="shared" si="6"/>
        <v>0</v>
      </c>
    </row>
    <row r="64" spans="1:23" s="151" customFormat="1" ht="25.5" customHeight="1" x14ac:dyDescent="0.3">
      <c r="A64" s="450" t="s">
        <v>1016</v>
      </c>
      <c r="B64" s="431" t="s">
        <v>146</v>
      </c>
      <c r="C64" s="431" t="s">
        <v>180</v>
      </c>
      <c r="D64" s="440"/>
      <c r="E64" s="440"/>
      <c r="F64" s="440"/>
      <c r="G64" s="440">
        <f t="shared" si="1"/>
        <v>2500</v>
      </c>
      <c r="H64" s="440">
        <v>2500</v>
      </c>
      <c r="I64" s="440"/>
      <c r="J64" s="439"/>
      <c r="K64" s="439"/>
      <c r="L64" s="439"/>
      <c r="M64" s="439"/>
      <c r="N64" s="439"/>
      <c r="O64" s="439"/>
      <c r="P64" s="439"/>
      <c r="Q64" s="439"/>
      <c r="R64" s="439"/>
      <c r="S64" s="439"/>
      <c r="T64" s="438">
        <f t="shared" si="3"/>
        <v>0</v>
      </c>
      <c r="U64" s="440">
        <f t="shared" ref="U64" si="22">SUM(V64:W64)</f>
        <v>2500</v>
      </c>
      <c r="V64" s="437">
        <f t="shared" si="5"/>
        <v>2500</v>
      </c>
      <c r="W64" s="437">
        <f t="shared" si="6"/>
        <v>0</v>
      </c>
    </row>
    <row r="65" spans="1:23" s="151" customFormat="1" ht="60.75" customHeight="1" x14ac:dyDescent="0.3">
      <c r="A65" s="450" t="s">
        <v>1159</v>
      </c>
      <c r="B65" s="431" t="s">
        <v>146</v>
      </c>
      <c r="C65" s="431" t="s">
        <v>180</v>
      </c>
      <c r="D65" s="440"/>
      <c r="E65" s="440"/>
      <c r="F65" s="440"/>
      <c r="G65" s="440">
        <f t="shared" si="1"/>
        <v>23407.8</v>
      </c>
      <c r="H65" s="440">
        <v>1183.2</v>
      </c>
      <c r="I65" s="440">
        <v>22224.6</v>
      </c>
      <c r="J65" s="439"/>
      <c r="K65" s="439"/>
      <c r="L65" s="439"/>
      <c r="M65" s="439"/>
      <c r="N65" s="439"/>
      <c r="O65" s="439"/>
      <c r="P65" s="439"/>
      <c r="Q65" s="439"/>
      <c r="R65" s="439"/>
      <c r="S65" s="439"/>
      <c r="T65" s="438">
        <f t="shared" si="3"/>
        <v>0</v>
      </c>
      <c r="U65" s="440">
        <f t="shared" ref="U65" si="23">SUM(V65:W65)</f>
        <v>23407.8</v>
      </c>
      <c r="V65" s="437">
        <f t="shared" ref="V65" si="24">H65+J65+K65+M65</f>
        <v>1183.2</v>
      </c>
      <c r="W65" s="437">
        <f t="shared" ref="W65" si="25">I65+O65+P65+Q65+R65</f>
        <v>22224.6</v>
      </c>
    </row>
    <row r="66" spans="1:23" s="151" customFormat="1" ht="18.75" customHeight="1" x14ac:dyDescent="0.3">
      <c r="A66" s="450" t="s">
        <v>850</v>
      </c>
      <c r="B66" s="431" t="s">
        <v>146</v>
      </c>
      <c r="C66" s="431" t="s">
        <v>180</v>
      </c>
      <c r="D66" s="440">
        <f t="shared" si="19"/>
        <v>165</v>
      </c>
      <c r="E66" s="441">
        <v>165</v>
      </c>
      <c r="F66" s="441">
        <v>0</v>
      </c>
      <c r="G66" s="440">
        <f t="shared" si="1"/>
        <v>429.2</v>
      </c>
      <c r="H66" s="441">
        <v>429.2</v>
      </c>
      <c r="I66" s="441">
        <v>0</v>
      </c>
      <c r="J66" s="439"/>
      <c r="K66" s="439"/>
      <c r="L66" s="439"/>
      <c r="M66" s="439"/>
      <c r="N66" s="439"/>
      <c r="O66" s="439"/>
      <c r="P66" s="439"/>
      <c r="Q66" s="439"/>
      <c r="R66" s="439"/>
      <c r="S66" s="439"/>
      <c r="T66" s="438">
        <f t="shared" si="3"/>
        <v>0</v>
      </c>
      <c r="U66" s="440">
        <f t="shared" si="20"/>
        <v>429.2</v>
      </c>
      <c r="V66" s="437">
        <f t="shared" si="5"/>
        <v>429.2</v>
      </c>
      <c r="W66" s="437">
        <f t="shared" si="6"/>
        <v>0</v>
      </c>
    </row>
    <row r="67" spans="1:23" s="151" customFormat="1" ht="18" customHeight="1" x14ac:dyDescent="0.3">
      <c r="A67" s="449" t="s">
        <v>181</v>
      </c>
      <c r="B67" s="429" t="s">
        <v>146</v>
      </c>
      <c r="C67" s="429" t="s">
        <v>182</v>
      </c>
      <c r="D67" s="440">
        <f t="shared" si="19"/>
        <v>0</v>
      </c>
      <c r="E67" s="437">
        <f>SUM(E68)</f>
        <v>0</v>
      </c>
      <c r="F67" s="437">
        <f>SUM(F68)</f>
        <v>0</v>
      </c>
      <c r="G67" s="440">
        <f t="shared" si="1"/>
        <v>100</v>
      </c>
      <c r="H67" s="437">
        <f>SUM(H68)</f>
        <v>10</v>
      </c>
      <c r="I67" s="437">
        <f>SUM(I68)</f>
        <v>90</v>
      </c>
      <c r="J67" s="439">
        <f t="shared" ref="J67:R67" si="26">J68</f>
        <v>0</v>
      </c>
      <c r="K67" s="439">
        <f t="shared" si="26"/>
        <v>0</v>
      </c>
      <c r="L67" s="439"/>
      <c r="M67" s="439">
        <f t="shared" si="26"/>
        <v>0</v>
      </c>
      <c r="N67" s="439"/>
      <c r="O67" s="439">
        <f t="shared" si="26"/>
        <v>0</v>
      </c>
      <c r="P67" s="439">
        <f t="shared" si="26"/>
        <v>0</v>
      </c>
      <c r="Q67" s="439">
        <f t="shared" si="26"/>
        <v>0</v>
      </c>
      <c r="R67" s="439">
        <f t="shared" si="26"/>
        <v>0</v>
      </c>
      <c r="S67" s="439"/>
      <c r="T67" s="438">
        <f t="shared" si="3"/>
        <v>0</v>
      </c>
      <c r="U67" s="440">
        <f t="shared" si="20"/>
        <v>100</v>
      </c>
      <c r="V67" s="437">
        <f t="shared" si="5"/>
        <v>10</v>
      </c>
      <c r="W67" s="437">
        <f t="shared" si="6"/>
        <v>90</v>
      </c>
    </row>
    <row r="68" spans="1:23" s="151" customFormat="1" ht="48" customHeight="1" x14ac:dyDescent="0.3">
      <c r="A68" s="450" t="s">
        <v>888</v>
      </c>
      <c r="B68" s="431" t="s">
        <v>146</v>
      </c>
      <c r="C68" s="431" t="s">
        <v>182</v>
      </c>
      <c r="D68" s="440">
        <f t="shared" si="19"/>
        <v>0</v>
      </c>
      <c r="E68" s="440"/>
      <c r="F68" s="440"/>
      <c r="G68" s="440">
        <f t="shared" si="1"/>
        <v>100</v>
      </c>
      <c r="H68" s="440">
        <v>10</v>
      </c>
      <c r="I68" s="440">
        <v>90</v>
      </c>
      <c r="J68" s="439"/>
      <c r="K68" s="439"/>
      <c r="L68" s="439"/>
      <c r="M68" s="439"/>
      <c r="N68" s="439"/>
      <c r="O68" s="439"/>
      <c r="P68" s="439"/>
      <c r="Q68" s="439"/>
      <c r="R68" s="439"/>
      <c r="S68" s="439"/>
      <c r="T68" s="438">
        <f t="shared" si="3"/>
        <v>0</v>
      </c>
      <c r="U68" s="440">
        <f t="shared" si="20"/>
        <v>100</v>
      </c>
      <c r="V68" s="437">
        <f t="shared" si="5"/>
        <v>10</v>
      </c>
      <c r="W68" s="437">
        <f t="shared" si="6"/>
        <v>90</v>
      </c>
    </row>
    <row r="69" spans="1:23" s="430" customFormat="1" ht="24" customHeight="1" x14ac:dyDescent="0.3">
      <c r="A69" s="449" t="s">
        <v>183</v>
      </c>
      <c r="B69" s="429" t="s">
        <v>149</v>
      </c>
      <c r="C69" s="429" t="s">
        <v>143</v>
      </c>
      <c r="D69" s="437">
        <f>SUM(D70+D109+D112+D114+D120+D136)</f>
        <v>118667.6</v>
      </c>
      <c r="E69" s="437" t="e">
        <f>SUM(E70+E109+E112+E114+E120+E136)</f>
        <v>#REF!</v>
      </c>
      <c r="F69" s="437" t="e">
        <f>SUM(F70+F109+F112+F114+F120+F136)</f>
        <v>#REF!</v>
      </c>
      <c r="G69" s="436">
        <f>SUM(H69:I69)</f>
        <v>218445.5</v>
      </c>
      <c r="H69" s="437">
        <f t="shared" ref="H69:R69" si="27">SUM(H70+H109+H112+H114+H120+H136)</f>
        <v>126796.9</v>
      </c>
      <c r="I69" s="437">
        <f t="shared" si="27"/>
        <v>91648.6</v>
      </c>
      <c r="J69" s="437">
        <f t="shared" si="27"/>
        <v>0</v>
      </c>
      <c r="K69" s="437">
        <f t="shared" si="27"/>
        <v>0</v>
      </c>
      <c r="L69" s="437"/>
      <c r="M69" s="437">
        <f t="shared" si="27"/>
        <v>0</v>
      </c>
      <c r="N69" s="437"/>
      <c r="O69" s="437">
        <f t="shared" si="27"/>
        <v>0</v>
      </c>
      <c r="P69" s="437">
        <f t="shared" si="27"/>
        <v>0</v>
      </c>
      <c r="Q69" s="437">
        <f t="shared" si="27"/>
        <v>0</v>
      </c>
      <c r="R69" s="437">
        <f t="shared" si="27"/>
        <v>0</v>
      </c>
      <c r="S69" s="437"/>
      <c r="T69" s="438">
        <f t="shared" si="3"/>
        <v>0</v>
      </c>
      <c r="U69" s="436">
        <f t="shared" si="20"/>
        <v>218445.5</v>
      </c>
      <c r="V69" s="437">
        <f t="shared" si="5"/>
        <v>126796.9</v>
      </c>
      <c r="W69" s="437">
        <f t="shared" si="6"/>
        <v>91648.6</v>
      </c>
    </row>
    <row r="70" spans="1:23" s="147" customFormat="1" ht="24" customHeight="1" x14ac:dyDescent="0.3">
      <c r="A70" s="449" t="s">
        <v>184</v>
      </c>
      <c r="B70" s="429" t="s">
        <v>149</v>
      </c>
      <c r="C70" s="429" t="s">
        <v>142</v>
      </c>
      <c r="D70" s="436"/>
      <c r="E70" s="437" t="e">
        <f>SUM(E71+E93)</f>
        <v>#REF!</v>
      </c>
      <c r="F70" s="437" t="e">
        <f>SUM(F71+F93)</f>
        <v>#REF!</v>
      </c>
      <c r="G70" s="436">
        <f t="shared" si="1"/>
        <v>3141.6</v>
      </c>
      <c r="H70" s="437">
        <f>SUM(H71+H93)</f>
        <v>0</v>
      </c>
      <c r="I70" s="437">
        <f>SUM(I105+I93+I71)</f>
        <v>3141.6</v>
      </c>
      <c r="J70" s="437">
        <f t="shared" ref="J70:Q70" si="28">SUM(J71+J93)</f>
        <v>0</v>
      </c>
      <c r="K70" s="437">
        <f t="shared" si="28"/>
        <v>0</v>
      </c>
      <c r="L70" s="437"/>
      <c r="M70" s="437">
        <f t="shared" si="28"/>
        <v>0</v>
      </c>
      <c r="N70" s="437"/>
      <c r="O70" s="437">
        <f t="shared" si="28"/>
        <v>0</v>
      </c>
      <c r="P70" s="437">
        <f t="shared" si="28"/>
        <v>0</v>
      </c>
      <c r="Q70" s="437">
        <f t="shared" si="28"/>
        <v>0</v>
      </c>
      <c r="R70" s="443">
        <f>R71+R93+R105</f>
        <v>0</v>
      </c>
      <c r="S70" s="443"/>
      <c r="T70" s="438">
        <f t="shared" si="3"/>
        <v>0</v>
      </c>
      <c r="U70" s="436">
        <f t="shared" si="20"/>
        <v>3141.6</v>
      </c>
      <c r="V70" s="437">
        <f t="shared" si="5"/>
        <v>0</v>
      </c>
      <c r="W70" s="437">
        <f t="shared" si="6"/>
        <v>3141.6</v>
      </c>
    </row>
    <row r="71" spans="1:23" s="151" customFormat="1" ht="37.5" collapsed="1" x14ac:dyDescent="0.3">
      <c r="A71" s="450" t="s">
        <v>1087</v>
      </c>
      <c r="B71" s="431" t="s">
        <v>149</v>
      </c>
      <c r="C71" s="431" t="s">
        <v>142</v>
      </c>
      <c r="D71" s="440"/>
      <c r="E71" s="441" t="e">
        <f>SUM(E72+E73+E74+E76+E77+E78+E79+E80+E81+E82+E83+E84+E85+E86+#REF!+#REF!+E90+E91+E92)</f>
        <v>#REF!</v>
      </c>
      <c r="F71" s="441" t="e">
        <f>SUM(F72+F73+F74+F76+F77+F78+F79+F80+F81+F82+F83+F84+F85+F86+#REF!+#REF!+F90+F91+F92)</f>
        <v>#REF!</v>
      </c>
      <c r="G71" s="440">
        <f t="shared" si="1"/>
        <v>2020.6</v>
      </c>
      <c r="H71" s="441">
        <f>SUM(H72+H73+H74+H76+H77+H78+H79+H80+H81+H82+H83+H84+H85+H86+H90+H91+H92)</f>
        <v>0</v>
      </c>
      <c r="I71" s="441">
        <v>2020.6</v>
      </c>
      <c r="J71" s="439"/>
      <c r="K71" s="439"/>
      <c r="L71" s="439"/>
      <c r="M71" s="439"/>
      <c r="N71" s="439"/>
      <c r="O71" s="439"/>
      <c r="P71" s="439"/>
      <c r="Q71" s="439"/>
      <c r="R71" s="439"/>
      <c r="S71" s="439"/>
      <c r="T71" s="438">
        <f t="shared" si="3"/>
        <v>0</v>
      </c>
      <c r="U71" s="440">
        <f t="shared" si="20"/>
        <v>2020.6</v>
      </c>
      <c r="V71" s="437">
        <f t="shared" si="5"/>
        <v>0</v>
      </c>
      <c r="W71" s="437">
        <f t="shared" si="6"/>
        <v>2020.6</v>
      </c>
    </row>
    <row r="72" spans="1:23" s="151" customFormat="1" ht="18.75" hidden="1" outlineLevel="1" x14ac:dyDescent="0.3">
      <c r="A72" s="450" t="s">
        <v>345</v>
      </c>
      <c r="B72" s="431" t="s">
        <v>149</v>
      </c>
      <c r="C72" s="431" t="s">
        <v>142</v>
      </c>
      <c r="D72" s="440">
        <f t="shared" si="19"/>
        <v>0</v>
      </c>
      <c r="E72" s="440"/>
      <c r="F72" s="440"/>
      <c r="G72" s="440">
        <f t="shared" si="1"/>
        <v>0</v>
      </c>
      <c r="H72" s="440"/>
      <c r="I72" s="440"/>
      <c r="J72" s="439"/>
      <c r="K72" s="439"/>
      <c r="L72" s="439"/>
      <c r="M72" s="439"/>
      <c r="N72" s="439"/>
      <c r="O72" s="439"/>
      <c r="P72" s="439"/>
      <c r="Q72" s="439"/>
      <c r="R72" s="439"/>
      <c r="S72" s="439"/>
      <c r="T72" s="438">
        <f t="shared" si="3"/>
        <v>0</v>
      </c>
      <c r="U72" s="440">
        <f t="shared" si="20"/>
        <v>0</v>
      </c>
      <c r="V72" s="437">
        <f t="shared" si="5"/>
        <v>0</v>
      </c>
      <c r="W72" s="437">
        <f t="shared" si="6"/>
        <v>0</v>
      </c>
    </row>
    <row r="73" spans="1:23" s="151" customFormat="1" ht="18.75" hidden="1" outlineLevel="1" x14ac:dyDescent="0.3">
      <c r="A73" s="450" t="s">
        <v>346</v>
      </c>
      <c r="B73" s="431" t="s">
        <v>149</v>
      </c>
      <c r="C73" s="431" t="s">
        <v>142</v>
      </c>
      <c r="D73" s="440">
        <f t="shared" si="19"/>
        <v>0</v>
      </c>
      <c r="E73" s="440"/>
      <c r="F73" s="440"/>
      <c r="G73" s="440">
        <f t="shared" si="1"/>
        <v>0</v>
      </c>
      <c r="H73" s="440"/>
      <c r="I73" s="440"/>
      <c r="J73" s="439"/>
      <c r="K73" s="439"/>
      <c r="L73" s="439"/>
      <c r="M73" s="439"/>
      <c r="N73" s="439"/>
      <c r="O73" s="439"/>
      <c r="P73" s="439"/>
      <c r="Q73" s="439"/>
      <c r="R73" s="439"/>
      <c r="S73" s="439"/>
      <c r="T73" s="438">
        <f t="shared" si="3"/>
        <v>0</v>
      </c>
      <c r="U73" s="440">
        <f t="shared" si="20"/>
        <v>0</v>
      </c>
      <c r="V73" s="437">
        <f t="shared" si="5"/>
        <v>0</v>
      </c>
      <c r="W73" s="437">
        <f t="shared" si="6"/>
        <v>0</v>
      </c>
    </row>
    <row r="74" spans="1:23" s="151" customFormat="1" ht="18.75" hidden="1" outlineLevel="1" x14ac:dyDescent="0.3">
      <c r="A74" s="451" t="s">
        <v>347</v>
      </c>
      <c r="B74" s="431" t="s">
        <v>149</v>
      </c>
      <c r="C74" s="431" t="s">
        <v>142</v>
      </c>
      <c r="D74" s="440">
        <f t="shared" si="19"/>
        <v>0</v>
      </c>
      <c r="E74" s="440"/>
      <c r="F74" s="440"/>
      <c r="G74" s="440">
        <f t="shared" si="1"/>
        <v>0</v>
      </c>
      <c r="H74" s="440"/>
      <c r="I74" s="440"/>
      <c r="J74" s="439"/>
      <c r="K74" s="439"/>
      <c r="L74" s="439"/>
      <c r="M74" s="439"/>
      <c r="N74" s="439"/>
      <c r="O74" s="439"/>
      <c r="P74" s="439"/>
      <c r="Q74" s="439"/>
      <c r="R74" s="439"/>
      <c r="S74" s="439"/>
      <c r="T74" s="438">
        <f t="shared" si="3"/>
        <v>0</v>
      </c>
      <c r="U74" s="440">
        <f t="shared" si="20"/>
        <v>0</v>
      </c>
      <c r="V74" s="437">
        <f t="shared" ref="V74:V139" si="29">H74+J74+K74+M74</f>
        <v>0</v>
      </c>
      <c r="W74" s="437">
        <f t="shared" ref="W74:W139" si="30">I74+O74+P74+Q74+R74</f>
        <v>0</v>
      </c>
    </row>
    <row r="75" spans="1:23" s="151" customFormat="1" ht="18.75" hidden="1" outlineLevel="1" x14ac:dyDescent="0.3">
      <c r="A75" s="450" t="s">
        <v>371</v>
      </c>
      <c r="B75" s="431" t="s">
        <v>149</v>
      </c>
      <c r="C75" s="431" t="s">
        <v>142</v>
      </c>
      <c r="D75" s="440">
        <f t="shared" si="19"/>
        <v>0</v>
      </c>
      <c r="E75" s="440"/>
      <c r="F75" s="440"/>
      <c r="G75" s="440">
        <f t="shared" si="1"/>
        <v>0</v>
      </c>
      <c r="H75" s="440"/>
      <c r="I75" s="440"/>
      <c r="J75" s="439"/>
      <c r="K75" s="439"/>
      <c r="L75" s="439"/>
      <c r="M75" s="439"/>
      <c r="N75" s="439"/>
      <c r="O75" s="439"/>
      <c r="P75" s="439"/>
      <c r="Q75" s="439"/>
      <c r="R75" s="439"/>
      <c r="S75" s="439"/>
      <c r="T75" s="438">
        <f t="shared" si="3"/>
        <v>0</v>
      </c>
      <c r="U75" s="440">
        <f t="shared" si="20"/>
        <v>0</v>
      </c>
      <c r="V75" s="437">
        <f t="shared" si="29"/>
        <v>0</v>
      </c>
      <c r="W75" s="437">
        <f t="shared" si="30"/>
        <v>0</v>
      </c>
    </row>
    <row r="76" spans="1:23" s="151" customFormat="1" ht="18.75" hidden="1" outlineLevel="1" x14ac:dyDescent="0.3">
      <c r="A76" s="450" t="s">
        <v>372</v>
      </c>
      <c r="B76" s="431" t="s">
        <v>149</v>
      </c>
      <c r="C76" s="431" t="s">
        <v>142</v>
      </c>
      <c r="D76" s="440">
        <f t="shared" si="19"/>
        <v>0</v>
      </c>
      <c r="E76" s="440"/>
      <c r="F76" s="440"/>
      <c r="G76" s="440">
        <f t="shared" si="1"/>
        <v>0</v>
      </c>
      <c r="H76" s="440"/>
      <c r="I76" s="440"/>
      <c r="J76" s="439"/>
      <c r="K76" s="439"/>
      <c r="L76" s="439"/>
      <c r="M76" s="439"/>
      <c r="N76" s="439"/>
      <c r="O76" s="439"/>
      <c r="P76" s="439"/>
      <c r="Q76" s="439"/>
      <c r="R76" s="439"/>
      <c r="S76" s="439"/>
      <c r="T76" s="438">
        <f t="shared" si="3"/>
        <v>0</v>
      </c>
      <c r="U76" s="440">
        <f t="shared" si="20"/>
        <v>0</v>
      </c>
      <c r="V76" s="437">
        <f t="shared" si="29"/>
        <v>0</v>
      </c>
      <c r="W76" s="437">
        <f t="shared" si="30"/>
        <v>0</v>
      </c>
    </row>
    <row r="77" spans="1:23" s="151" customFormat="1" ht="18.75" hidden="1" outlineLevel="1" x14ac:dyDescent="0.3">
      <c r="A77" s="450" t="s">
        <v>373</v>
      </c>
      <c r="B77" s="431" t="s">
        <v>149</v>
      </c>
      <c r="C77" s="431" t="s">
        <v>142</v>
      </c>
      <c r="D77" s="440">
        <f t="shared" si="19"/>
        <v>0</v>
      </c>
      <c r="E77" s="440"/>
      <c r="F77" s="440"/>
      <c r="G77" s="440">
        <f t="shared" si="1"/>
        <v>0</v>
      </c>
      <c r="H77" s="440"/>
      <c r="I77" s="440"/>
      <c r="J77" s="439"/>
      <c r="K77" s="439"/>
      <c r="L77" s="439"/>
      <c r="M77" s="439"/>
      <c r="N77" s="439"/>
      <c r="O77" s="439"/>
      <c r="P77" s="439"/>
      <c r="Q77" s="439"/>
      <c r="R77" s="439"/>
      <c r="S77" s="439"/>
      <c r="T77" s="438">
        <f t="shared" si="3"/>
        <v>0</v>
      </c>
      <c r="U77" s="440">
        <f t="shared" si="20"/>
        <v>0</v>
      </c>
      <c r="V77" s="437">
        <f t="shared" si="29"/>
        <v>0</v>
      </c>
      <c r="W77" s="437">
        <f t="shared" si="30"/>
        <v>0</v>
      </c>
    </row>
    <row r="78" spans="1:23" s="151" customFormat="1" ht="18.75" hidden="1" outlineLevel="1" x14ac:dyDescent="0.3">
      <c r="A78" s="450" t="s">
        <v>374</v>
      </c>
      <c r="B78" s="431" t="s">
        <v>149</v>
      </c>
      <c r="C78" s="431" t="s">
        <v>142</v>
      </c>
      <c r="D78" s="440">
        <f t="shared" si="19"/>
        <v>0</v>
      </c>
      <c r="E78" s="440"/>
      <c r="F78" s="440"/>
      <c r="G78" s="440">
        <f t="shared" si="1"/>
        <v>0</v>
      </c>
      <c r="H78" s="440"/>
      <c r="I78" s="440"/>
      <c r="J78" s="439"/>
      <c r="K78" s="439"/>
      <c r="L78" s="439"/>
      <c r="M78" s="439"/>
      <c r="N78" s="439"/>
      <c r="O78" s="439"/>
      <c r="P78" s="439"/>
      <c r="Q78" s="439"/>
      <c r="R78" s="439"/>
      <c r="S78" s="439"/>
      <c r="T78" s="438">
        <f t="shared" si="3"/>
        <v>0</v>
      </c>
      <c r="U78" s="440">
        <f t="shared" si="20"/>
        <v>0</v>
      </c>
      <c r="V78" s="437">
        <f t="shared" si="29"/>
        <v>0</v>
      </c>
      <c r="W78" s="437">
        <f t="shared" si="30"/>
        <v>0</v>
      </c>
    </row>
    <row r="79" spans="1:23" s="151" customFormat="1" ht="18.75" hidden="1" outlineLevel="1" x14ac:dyDescent="0.3">
      <c r="A79" s="450" t="s">
        <v>375</v>
      </c>
      <c r="B79" s="431" t="s">
        <v>149</v>
      </c>
      <c r="C79" s="431" t="s">
        <v>142</v>
      </c>
      <c r="D79" s="440">
        <f t="shared" si="19"/>
        <v>0</v>
      </c>
      <c r="E79" s="440"/>
      <c r="F79" s="440"/>
      <c r="G79" s="440">
        <f t="shared" si="1"/>
        <v>0</v>
      </c>
      <c r="H79" s="440"/>
      <c r="I79" s="440"/>
      <c r="J79" s="439"/>
      <c r="K79" s="439"/>
      <c r="L79" s="439"/>
      <c r="M79" s="439"/>
      <c r="N79" s="439"/>
      <c r="O79" s="439"/>
      <c r="P79" s="439"/>
      <c r="Q79" s="439"/>
      <c r="R79" s="439"/>
      <c r="S79" s="439"/>
      <c r="T79" s="438">
        <f t="shared" si="3"/>
        <v>0</v>
      </c>
      <c r="U79" s="440">
        <f t="shared" si="20"/>
        <v>0</v>
      </c>
      <c r="V79" s="437">
        <f t="shared" si="29"/>
        <v>0</v>
      </c>
      <c r="W79" s="437">
        <f t="shared" si="30"/>
        <v>0</v>
      </c>
    </row>
    <row r="80" spans="1:23" s="151" customFormat="1" ht="18.75" hidden="1" outlineLevel="1" x14ac:dyDescent="0.3">
      <c r="A80" s="450" t="s">
        <v>376</v>
      </c>
      <c r="B80" s="431" t="s">
        <v>149</v>
      </c>
      <c r="C80" s="431" t="s">
        <v>142</v>
      </c>
      <c r="D80" s="440">
        <f t="shared" si="19"/>
        <v>0</v>
      </c>
      <c r="E80" s="440"/>
      <c r="F80" s="440"/>
      <c r="G80" s="440">
        <f t="shared" ref="G80:G170" si="31">SUM(H80:I80)</f>
        <v>0</v>
      </c>
      <c r="H80" s="440"/>
      <c r="I80" s="440"/>
      <c r="J80" s="439"/>
      <c r="K80" s="439"/>
      <c r="L80" s="439"/>
      <c r="M80" s="439"/>
      <c r="N80" s="439"/>
      <c r="O80" s="439"/>
      <c r="P80" s="439"/>
      <c r="Q80" s="439"/>
      <c r="R80" s="439"/>
      <c r="S80" s="439"/>
      <c r="T80" s="438">
        <f t="shared" si="3"/>
        <v>0</v>
      </c>
      <c r="U80" s="440">
        <f t="shared" si="20"/>
        <v>0</v>
      </c>
      <c r="V80" s="437">
        <f t="shared" si="29"/>
        <v>0</v>
      </c>
      <c r="W80" s="437">
        <f t="shared" si="30"/>
        <v>0</v>
      </c>
    </row>
    <row r="81" spans="1:23" s="151" customFormat="1" ht="18.75" hidden="1" outlineLevel="1" x14ac:dyDescent="0.3">
      <c r="A81" s="450" t="s">
        <v>377</v>
      </c>
      <c r="B81" s="431" t="s">
        <v>149</v>
      </c>
      <c r="C81" s="431" t="s">
        <v>142</v>
      </c>
      <c r="D81" s="440">
        <f t="shared" si="19"/>
        <v>0</v>
      </c>
      <c r="E81" s="440"/>
      <c r="F81" s="440"/>
      <c r="G81" s="440">
        <f t="shared" si="31"/>
        <v>0</v>
      </c>
      <c r="H81" s="440"/>
      <c r="I81" s="440"/>
      <c r="J81" s="439"/>
      <c r="K81" s="439"/>
      <c r="L81" s="439"/>
      <c r="M81" s="439"/>
      <c r="N81" s="439"/>
      <c r="O81" s="439"/>
      <c r="P81" s="439"/>
      <c r="Q81" s="439"/>
      <c r="R81" s="439"/>
      <c r="S81" s="439"/>
      <c r="T81" s="438">
        <f t="shared" ref="T81:T169" si="32">SUM(J81:R81)</f>
        <v>0</v>
      </c>
      <c r="U81" s="440">
        <f t="shared" si="20"/>
        <v>0</v>
      </c>
      <c r="V81" s="437">
        <f t="shared" si="29"/>
        <v>0</v>
      </c>
      <c r="W81" s="437">
        <f t="shared" si="30"/>
        <v>0</v>
      </c>
    </row>
    <row r="82" spans="1:23" s="151" customFormat="1" ht="18.75" hidden="1" outlineLevel="1" x14ac:dyDescent="0.3">
      <c r="A82" s="450" t="s">
        <v>382</v>
      </c>
      <c r="B82" s="431" t="s">
        <v>149</v>
      </c>
      <c r="C82" s="431" t="s">
        <v>142</v>
      </c>
      <c r="D82" s="440">
        <f t="shared" si="19"/>
        <v>0</v>
      </c>
      <c r="E82" s="440"/>
      <c r="F82" s="440"/>
      <c r="G82" s="440">
        <f t="shared" si="31"/>
        <v>0</v>
      </c>
      <c r="H82" s="440"/>
      <c r="I82" s="440"/>
      <c r="J82" s="439"/>
      <c r="K82" s="439"/>
      <c r="L82" s="439"/>
      <c r="M82" s="439"/>
      <c r="N82" s="439"/>
      <c r="O82" s="439"/>
      <c r="P82" s="439"/>
      <c r="Q82" s="439"/>
      <c r="R82" s="439"/>
      <c r="S82" s="439"/>
      <c r="T82" s="438">
        <f t="shared" si="32"/>
        <v>0</v>
      </c>
      <c r="U82" s="440">
        <f t="shared" si="20"/>
        <v>0</v>
      </c>
      <c r="V82" s="437">
        <f t="shared" si="29"/>
        <v>0</v>
      </c>
      <c r="W82" s="437">
        <f t="shared" si="30"/>
        <v>0</v>
      </c>
    </row>
    <row r="83" spans="1:23" s="151" customFormat="1" ht="18.75" hidden="1" outlineLevel="1" x14ac:dyDescent="0.3">
      <c r="A83" s="450" t="s">
        <v>378</v>
      </c>
      <c r="B83" s="431" t="s">
        <v>149</v>
      </c>
      <c r="C83" s="431" t="s">
        <v>142</v>
      </c>
      <c r="D83" s="440">
        <f t="shared" si="19"/>
        <v>0</v>
      </c>
      <c r="E83" s="440"/>
      <c r="F83" s="440"/>
      <c r="G83" s="440">
        <f t="shared" si="31"/>
        <v>40.1</v>
      </c>
      <c r="H83" s="440"/>
      <c r="I83" s="440">
        <v>40.1</v>
      </c>
      <c r="J83" s="439"/>
      <c r="K83" s="439"/>
      <c r="L83" s="439"/>
      <c r="M83" s="439"/>
      <c r="N83" s="439"/>
      <c r="O83" s="439"/>
      <c r="P83" s="439"/>
      <c r="Q83" s="439"/>
      <c r="R83" s="439"/>
      <c r="S83" s="439"/>
      <c r="T83" s="438">
        <f t="shared" si="32"/>
        <v>0</v>
      </c>
      <c r="U83" s="440">
        <f t="shared" si="20"/>
        <v>40.1</v>
      </c>
      <c r="V83" s="437">
        <f t="shared" si="29"/>
        <v>0</v>
      </c>
      <c r="W83" s="437">
        <f t="shared" si="30"/>
        <v>40.1</v>
      </c>
    </row>
    <row r="84" spans="1:23" s="151" customFormat="1" ht="18.75" hidden="1" outlineLevel="1" x14ac:dyDescent="0.3">
      <c r="A84" s="450" t="s">
        <v>379</v>
      </c>
      <c r="B84" s="431" t="s">
        <v>149</v>
      </c>
      <c r="C84" s="431" t="s">
        <v>142</v>
      </c>
      <c r="D84" s="440">
        <f t="shared" si="19"/>
        <v>0</v>
      </c>
      <c r="E84" s="440"/>
      <c r="F84" s="440"/>
      <c r="G84" s="440">
        <f t="shared" si="31"/>
        <v>40.1</v>
      </c>
      <c r="H84" s="440"/>
      <c r="I84" s="440">
        <v>40.1</v>
      </c>
      <c r="J84" s="439"/>
      <c r="K84" s="439"/>
      <c r="L84" s="439"/>
      <c r="M84" s="439"/>
      <c r="N84" s="439"/>
      <c r="O84" s="439"/>
      <c r="P84" s="439"/>
      <c r="Q84" s="439"/>
      <c r="R84" s="439"/>
      <c r="S84" s="439"/>
      <c r="T84" s="438">
        <f t="shared" si="32"/>
        <v>0</v>
      </c>
      <c r="U84" s="440">
        <f t="shared" si="20"/>
        <v>40.1</v>
      </c>
      <c r="V84" s="437">
        <f t="shared" si="29"/>
        <v>0</v>
      </c>
      <c r="W84" s="437">
        <f t="shared" si="30"/>
        <v>40.1</v>
      </c>
    </row>
    <row r="85" spans="1:23" s="151" customFormat="1" ht="18.75" hidden="1" outlineLevel="1" x14ac:dyDescent="0.3">
      <c r="A85" s="450" t="s">
        <v>380</v>
      </c>
      <c r="B85" s="431" t="s">
        <v>149</v>
      </c>
      <c r="C85" s="431" t="s">
        <v>142</v>
      </c>
      <c r="D85" s="440">
        <f t="shared" si="19"/>
        <v>0</v>
      </c>
      <c r="E85" s="440"/>
      <c r="F85" s="440"/>
      <c r="G85" s="440">
        <f t="shared" si="31"/>
        <v>40.1</v>
      </c>
      <c r="H85" s="440"/>
      <c r="I85" s="440">
        <v>40.1</v>
      </c>
      <c r="J85" s="439"/>
      <c r="K85" s="439"/>
      <c r="L85" s="439"/>
      <c r="M85" s="439"/>
      <c r="N85" s="439"/>
      <c r="O85" s="439"/>
      <c r="P85" s="439"/>
      <c r="Q85" s="439"/>
      <c r="R85" s="439"/>
      <c r="S85" s="439"/>
      <c r="T85" s="438">
        <f t="shared" si="32"/>
        <v>0</v>
      </c>
      <c r="U85" s="440">
        <f t="shared" si="20"/>
        <v>40.1</v>
      </c>
      <c r="V85" s="437">
        <f t="shared" si="29"/>
        <v>0</v>
      </c>
      <c r="W85" s="437">
        <f t="shared" si="30"/>
        <v>40.1</v>
      </c>
    </row>
    <row r="86" spans="1:23" s="151" customFormat="1" ht="18" hidden="1" customHeight="1" outlineLevel="1" x14ac:dyDescent="0.3">
      <c r="A86" s="450" t="s">
        <v>776</v>
      </c>
      <c r="B86" s="431" t="s">
        <v>149</v>
      </c>
      <c r="C86" s="431" t="s">
        <v>142</v>
      </c>
      <c r="D86" s="440">
        <f t="shared" si="19"/>
        <v>0</v>
      </c>
      <c r="E86" s="440"/>
      <c r="F86" s="440"/>
      <c r="G86" s="440">
        <f t="shared" si="31"/>
        <v>140.19999999999999</v>
      </c>
      <c r="H86" s="440"/>
      <c r="I86" s="440">
        <v>140.19999999999999</v>
      </c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8">
        <f t="shared" si="32"/>
        <v>0</v>
      </c>
      <c r="U86" s="440">
        <f t="shared" si="20"/>
        <v>140.19999999999999</v>
      </c>
      <c r="V86" s="437">
        <f t="shared" si="29"/>
        <v>0</v>
      </c>
      <c r="W86" s="437">
        <f t="shared" si="30"/>
        <v>140.19999999999999</v>
      </c>
    </row>
    <row r="87" spans="1:23" s="151" customFormat="1" ht="18" hidden="1" customHeight="1" outlineLevel="1" x14ac:dyDescent="0.3">
      <c r="A87" s="450" t="s">
        <v>892</v>
      </c>
      <c r="B87" s="431"/>
      <c r="C87" s="431"/>
      <c r="D87" s="440"/>
      <c r="E87" s="440"/>
      <c r="F87" s="440"/>
      <c r="G87" s="440">
        <f t="shared" si="31"/>
        <v>40</v>
      </c>
      <c r="H87" s="440"/>
      <c r="I87" s="440">
        <v>40</v>
      </c>
      <c r="J87" s="439"/>
      <c r="K87" s="439"/>
      <c r="L87" s="439"/>
      <c r="M87" s="439"/>
      <c r="N87" s="439"/>
      <c r="O87" s="439"/>
      <c r="P87" s="439"/>
      <c r="Q87" s="439"/>
      <c r="R87" s="439"/>
      <c r="S87" s="439"/>
      <c r="T87" s="438">
        <f t="shared" si="32"/>
        <v>0</v>
      </c>
      <c r="U87" s="440">
        <f t="shared" si="20"/>
        <v>40</v>
      </c>
      <c r="V87" s="437">
        <f t="shared" si="29"/>
        <v>0</v>
      </c>
      <c r="W87" s="437">
        <f t="shared" si="30"/>
        <v>40</v>
      </c>
    </row>
    <row r="88" spans="1:23" s="151" customFormat="1" ht="18" hidden="1" customHeight="1" outlineLevel="1" x14ac:dyDescent="0.3">
      <c r="A88" s="450" t="s">
        <v>893</v>
      </c>
      <c r="B88" s="431"/>
      <c r="C88" s="431"/>
      <c r="D88" s="440"/>
      <c r="E88" s="440"/>
      <c r="F88" s="440"/>
      <c r="G88" s="440">
        <f t="shared" si="31"/>
        <v>160.19999999999999</v>
      </c>
      <c r="H88" s="440"/>
      <c r="I88" s="440">
        <v>160.19999999999999</v>
      </c>
      <c r="J88" s="439"/>
      <c r="K88" s="439"/>
      <c r="L88" s="439"/>
      <c r="M88" s="439"/>
      <c r="N88" s="439"/>
      <c r="O88" s="439"/>
      <c r="P88" s="439"/>
      <c r="Q88" s="439"/>
      <c r="R88" s="439"/>
      <c r="S88" s="439"/>
      <c r="T88" s="438">
        <f t="shared" si="32"/>
        <v>0</v>
      </c>
      <c r="U88" s="440">
        <f t="shared" si="20"/>
        <v>160.19999999999999</v>
      </c>
      <c r="V88" s="437">
        <f t="shared" si="29"/>
        <v>0</v>
      </c>
      <c r="W88" s="437">
        <f t="shared" si="30"/>
        <v>160.19999999999999</v>
      </c>
    </row>
    <row r="89" spans="1:23" s="151" customFormat="1" ht="18" hidden="1" customHeight="1" outlineLevel="1" x14ac:dyDescent="0.3">
      <c r="A89" s="450" t="s">
        <v>894</v>
      </c>
      <c r="B89" s="431"/>
      <c r="C89" s="431"/>
      <c r="D89" s="440"/>
      <c r="E89" s="440"/>
      <c r="F89" s="440"/>
      <c r="G89" s="440">
        <f t="shared" si="31"/>
        <v>40</v>
      </c>
      <c r="H89" s="440"/>
      <c r="I89" s="440">
        <v>40</v>
      </c>
      <c r="J89" s="439"/>
      <c r="K89" s="439"/>
      <c r="L89" s="439"/>
      <c r="M89" s="439"/>
      <c r="N89" s="439"/>
      <c r="O89" s="439"/>
      <c r="P89" s="439"/>
      <c r="Q89" s="439"/>
      <c r="R89" s="439"/>
      <c r="S89" s="439"/>
      <c r="T89" s="438">
        <f t="shared" si="32"/>
        <v>0</v>
      </c>
      <c r="U89" s="440">
        <f t="shared" si="20"/>
        <v>40</v>
      </c>
      <c r="V89" s="437">
        <f t="shared" si="29"/>
        <v>0</v>
      </c>
      <c r="W89" s="437">
        <f t="shared" si="30"/>
        <v>40</v>
      </c>
    </row>
    <row r="90" spans="1:23" s="151" customFormat="1" ht="18.75" hidden="1" customHeight="1" outlineLevel="1" x14ac:dyDescent="0.3">
      <c r="A90" s="450" t="s">
        <v>775</v>
      </c>
      <c r="B90" s="431" t="s">
        <v>149</v>
      </c>
      <c r="C90" s="431" t="s">
        <v>142</v>
      </c>
      <c r="D90" s="440">
        <f t="shared" si="19"/>
        <v>0</v>
      </c>
      <c r="E90" s="440"/>
      <c r="F90" s="440"/>
      <c r="G90" s="440">
        <f t="shared" si="31"/>
        <v>180.1</v>
      </c>
      <c r="H90" s="440"/>
      <c r="I90" s="440">
        <v>180.1</v>
      </c>
      <c r="J90" s="439"/>
      <c r="K90" s="439"/>
      <c r="L90" s="439"/>
      <c r="M90" s="439"/>
      <c r="N90" s="439"/>
      <c r="O90" s="439"/>
      <c r="P90" s="439"/>
      <c r="Q90" s="439"/>
      <c r="R90" s="439"/>
      <c r="S90" s="439"/>
      <c r="T90" s="438">
        <f t="shared" si="32"/>
        <v>0</v>
      </c>
      <c r="U90" s="440">
        <f t="shared" si="20"/>
        <v>180.1</v>
      </c>
      <c r="V90" s="437">
        <f t="shared" si="29"/>
        <v>0</v>
      </c>
      <c r="W90" s="437">
        <f t="shared" si="30"/>
        <v>180.1</v>
      </c>
    </row>
    <row r="91" spans="1:23" s="151" customFormat="1" ht="17.25" hidden="1" customHeight="1" outlineLevel="1" x14ac:dyDescent="0.3">
      <c r="A91" s="450" t="s">
        <v>774</v>
      </c>
      <c r="B91" s="431" t="s">
        <v>149</v>
      </c>
      <c r="C91" s="431" t="s">
        <v>142</v>
      </c>
      <c r="D91" s="440">
        <f t="shared" si="19"/>
        <v>0</v>
      </c>
      <c r="E91" s="440"/>
      <c r="F91" s="440"/>
      <c r="G91" s="440">
        <f t="shared" si="31"/>
        <v>220.2</v>
      </c>
      <c r="H91" s="440"/>
      <c r="I91" s="440">
        <v>220.2</v>
      </c>
      <c r="J91" s="439"/>
      <c r="K91" s="439"/>
      <c r="L91" s="439"/>
      <c r="M91" s="439"/>
      <c r="N91" s="439"/>
      <c r="O91" s="439"/>
      <c r="P91" s="439"/>
      <c r="Q91" s="439"/>
      <c r="R91" s="439"/>
      <c r="S91" s="439"/>
      <c r="T91" s="438">
        <f t="shared" si="32"/>
        <v>0</v>
      </c>
      <c r="U91" s="440">
        <f t="shared" si="20"/>
        <v>220.2</v>
      </c>
      <c r="V91" s="437">
        <f t="shared" si="29"/>
        <v>0</v>
      </c>
      <c r="W91" s="437">
        <f t="shared" si="30"/>
        <v>220.2</v>
      </c>
    </row>
    <row r="92" spans="1:23" s="151" customFormat="1" ht="18" hidden="1" customHeight="1" outlineLevel="1" x14ac:dyDescent="0.3">
      <c r="A92" s="450" t="s">
        <v>773</v>
      </c>
      <c r="B92" s="431" t="s">
        <v>149</v>
      </c>
      <c r="C92" s="431" t="s">
        <v>142</v>
      </c>
      <c r="D92" s="440">
        <f t="shared" si="19"/>
        <v>0</v>
      </c>
      <c r="E92" s="440"/>
      <c r="F92" s="440"/>
      <c r="G92" s="440">
        <f t="shared" si="31"/>
        <v>1119.7</v>
      </c>
      <c r="H92" s="440"/>
      <c r="I92" s="440">
        <v>1119.7</v>
      </c>
      <c r="J92" s="439"/>
      <c r="K92" s="439"/>
      <c r="L92" s="439"/>
      <c r="M92" s="439"/>
      <c r="N92" s="439"/>
      <c r="O92" s="439"/>
      <c r="P92" s="439"/>
      <c r="Q92" s="439"/>
      <c r="R92" s="439"/>
      <c r="S92" s="439"/>
      <c r="T92" s="438">
        <f t="shared" si="32"/>
        <v>0</v>
      </c>
      <c r="U92" s="440">
        <f t="shared" si="20"/>
        <v>1119.7</v>
      </c>
      <c r="V92" s="437">
        <f t="shared" si="29"/>
        <v>0</v>
      </c>
      <c r="W92" s="437">
        <f t="shared" si="30"/>
        <v>1119.7</v>
      </c>
    </row>
    <row r="93" spans="1:23" s="151" customFormat="1" ht="34.5" customHeight="1" collapsed="1" x14ac:dyDescent="0.3">
      <c r="A93" s="450" t="s">
        <v>1086</v>
      </c>
      <c r="B93" s="431" t="s">
        <v>149</v>
      </c>
      <c r="C93" s="431" t="s">
        <v>142</v>
      </c>
      <c r="D93" s="440">
        <f t="shared" si="19"/>
        <v>0</v>
      </c>
      <c r="E93" s="441">
        <f>SUM(E94+E96+E97+E99+E100+E101+E102)</f>
        <v>0</v>
      </c>
      <c r="F93" s="441">
        <f>SUM(F94+F96+F97+F99+F100+F101+F102)</f>
        <v>0</v>
      </c>
      <c r="G93" s="440">
        <f t="shared" si="31"/>
        <v>1000.9</v>
      </c>
      <c r="H93" s="441">
        <f>SUM(H94+H96+H97+H99+H100+H101+H102)</f>
        <v>0</v>
      </c>
      <c r="I93" s="441">
        <v>1000.9</v>
      </c>
      <c r="J93" s="439"/>
      <c r="K93" s="439"/>
      <c r="L93" s="439"/>
      <c r="M93" s="439"/>
      <c r="N93" s="439"/>
      <c r="O93" s="439"/>
      <c r="P93" s="439"/>
      <c r="Q93" s="439"/>
      <c r="R93" s="439"/>
      <c r="S93" s="439"/>
      <c r="T93" s="438">
        <f t="shared" si="32"/>
        <v>0</v>
      </c>
      <c r="U93" s="440">
        <f t="shared" si="20"/>
        <v>1000.9</v>
      </c>
      <c r="V93" s="437">
        <f t="shared" si="29"/>
        <v>0</v>
      </c>
      <c r="W93" s="437">
        <f t="shared" si="30"/>
        <v>1000.9</v>
      </c>
    </row>
    <row r="94" spans="1:23" s="151" customFormat="1" ht="18.75" hidden="1" outlineLevel="1" x14ac:dyDescent="0.3">
      <c r="A94" s="452" t="s">
        <v>86</v>
      </c>
      <c r="B94" s="431" t="s">
        <v>149</v>
      </c>
      <c r="C94" s="431" t="s">
        <v>142</v>
      </c>
      <c r="D94" s="440">
        <f t="shared" si="19"/>
        <v>0</v>
      </c>
      <c r="E94" s="440"/>
      <c r="F94" s="440"/>
      <c r="G94" s="440">
        <f t="shared" si="31"/>
        <v>40</v>
      </c>
      <c r="H94" s="440"/>
      <c r="I94" s="440">
        <v>40</v>
      </c>
      <c r="J94" s="439"/>
      <c r="K94" s="439"/>
      <c r="L94" s="439"/>
      <c r="M94" s="439"/>
      <c r="N94" s="439"/>
      <c r="O94" s="439"/>
      <c r="P94" s="439"/>
      <c r="Q94" s="439"/>
      <c r="R94" s="439"/>
      <c r="S94" s="439"/>
      <c r="T94" s="438">
        <f t="shared" si="32"/>
        <v>0</v>
      </c>
      <c r="U94" s="440">
        <f t="shared" si="20"/>
        <v>40</v>
      </c>
      <c r="V94" s="437">
        <f t="shared" si="29"/>
        <v>0</v>
      </c>
      <c r="W94" s="437">
        <f t="shared" si="30"/>
        <v>40</v>
      </c>
    </row>
    <row r="95" spans="1:23" s="151" customFormat="1" ht="18.75" hidden="1" outlineLevel="1" x14ac:dyDescent="0.3">
      <c r="A95" s="452" t="s">
        <v>895</v>
      </c>
      <c r="B95" s="431"/>
      <c r="C95" s="431"/>
      <c r="D95" s="440"/>
      <c r="E95" s="440"/>
      <c r="F95" s="440"/>
      <c r="G95" s="440">
        <f t="shared" si="31"/>
        <v>40</v>
      </c>
      <c r="H95" s="440"/>
      <c r="I95" s="440">
        <v>40</v>
      </c>
      <c r="J95" s="439"/>
      <c r="K95" s="439"/>
      <c r="L95" s="439"/>
      <c r="M95" s="439"/>
      <c r="N95" s="439"/>
      <c r="O95" s="439"/>
      <c r="P95" s="439"/>
      <c r="Q95" s="439"/>
      <c r="R95" s="439"/>
      <c r="S95" s="439"/>
      <c r="T95" s="438">
        <f t="shared" si="32"/>
        <v>0</v>
      </c>
      <c r="U95" s="440">
        <f t="shared" si="20"/>
        <v>40</v>
      </c>
      <c r="V95" s="437">
        <f t="shared" si="29"/>
        <v>0</v>
      </c>
      <c r="W95" s="437">
        <f t="shared" si="30"/>
        <v>40</v>
      </c>
    </row>
    <row r="96" spans="1:23" s="151" customFormat="1" ht="18.75" hidden="1" outlineLevel="1" x14ac:dyDescent="0.3">
      <c r="A96" s="452" t="s">
        <v>87</v>
      </c>
      <c r="B96" s="431" t="s">
        <v>149</v>
      </c>
      <c r="C96" s="431" t="s">
        <v>142</v>
      </c>
      <c r="D96" s="440">
        <f t="shared" si="19"/>
        <v>0</v>
      </c>
      <c r="E96" s="440"/>
      <c r="F96" s="440"/>
      <c r="G96" s="440">
        <f t="shared" si="31"/>
        <v>40</v>
      </c>
      <c r="H96" s="440"/>
      <c r="I96" s="440">
        <v>40</v>
      </c>
      <c r="J96" s="439"/>
      <c r="K96" s="439"/>
      <c r="L96" s="439"/>
      <c r="M96" s="439"/>
      <c r="N96" s="439"/>
      <c r="O96" s="439"/>
      <c r="P96" s="439"/>
      <c r="Q96" s="439"/>
      <c r="R96" s="439"/>
      <c r="S96" s="439"/>
      <c r="T96" s="438">
        <f t="shared" si="32"/>
        <v>0</v>
      </c>
      <c r="U96" s="440">
        <f t="shared" si="20"/>
        <v>40</v>
      </c>
      <c r="V96" s="437">
        <f t="shared" si="29"/>
        <v>0</v>
      </c>
      <c r="W96" s="437">
        <f t="shared" si="30"/>
        <v>40</v>
      </c>
    </row>
    <row r="97" spans="1:23" s="151" customFormat="1" ht="18.75" hidden="1" outlineLevel="1" x14ac:dyDescent="0.3">
      <c r="A97" s="452" t="s">
        <v>88</v>
      </c>
      <c r="B97" s="431" t="s">
        <v>149</v>
      </c>
      <c r="C97" s="431" t="s">
        <v>142</v>
      </c>
      <c r="D97" s="440">
        <f t="shared" si="19"/>
        <v>0</v>
      </c>
      <c r="E97" s="440"/>
      <c r="F97" s="440"/>
      <c r="G97" s="440">
        <f t="shared" si="31"/>
        <v>60.1</v>
      </c>
      <c r="H97" s="440"/>
      <c r="I97" s="440">
        <v>60.1</v>
      </c>
      <c r="J97" s="439"/>
      <c r="K97" s="439"/>
      <c r="L97" s="439"/>
      <c r="M97" s="439"/>
      <c r="N97" s="439"/>
      <c r="O97" s="439"/>
      <c r="P97" s="439"/>
      <c r="Q97" s="439"/>
      <c r="R97" s="439"/>
      <c r="S97" s="439"/>
      <c r="T97" s="438">
        <f t="shared" si="32"/>
        <v>0</v>
      </c>
      <c r="U97" s="440">
        <f t="shared" si="20"/>
        <v>60.1</v>
      </c>
      <c r="V97" s="437">
        <f t="shared" si="29"/>
        <v>0</v>
      </c>
      <c r="W97" s="437">
        <f t="shared" si="30"/>
        <v>60.1</v>
      </c>
    </row>
    <row r="98" spans="1:23" s="151" customFormat="1" ht="18.75" hidden="1" outlineLevel="1" x14ac:dyDescent="0.3">
      <c r="A98" s="452" t="s">
        <v>896</v>
      </c>
      <c r="B98" s="431" t="s">
        <v>149</v>
      </c>
      <c r="C98" s="431" t="s">
        <v>142</v>
      </c>
      <c r="D98" s="440"/>
      <c r="E98" s="440"/>
      <c r="F98" s="440"/>
      <c r="G98" s="440">
        <f t="shared" si="31"/>
        <v>40</v>
      </c>
      <c r="H98" s="440"/>
      <c r="I98" s="440">
        <v>40</v>
      </c>
      <c r="J98" s="439"/>
      <c r="K98" s="439"/>
      <c r="L98" s="439"/>
      <c r="M98" s="439"/>
      <c r="N98" s="439"/>
      <c r="O98" s="439"/>
      <c r="P98" s="439"/>
      <c r="Q98" s="439"/>
      <c r="R98" s="439"/>
      <c r="S98" s="439"/>
      <c r="T98" s="438">
        <f t="shared" si="32"/>
        <v>0</v>
      </c>
      <c r="U98" s="440">
        <f t="shared" si="20"/>
        <v>40</v>
      </c>
      <c r="V98" s="437">
        <f t="shared" si="29"/>
        <v>0</v>
      </c>
      <c r="W98" s="437">
        <f t="shared" si="30"/>
        <v>40</v>
      </c>
    </row>
    <row r="99" spans="1:23" s="151" customFormat="1" ht="18.75" hidden="1" outlineLevel="1" x14ac:dyDescent="0.3">
      <c r="A99" s="452" t="s">
        <v>89</v>
      </c>
      <c r="B99" s="431" t="s">
        <v>149</v>
      </c>
      <c r="C99" s="431" t="s">
        <v>142</v>
      </c>
      <c r="D99" s="440">
        <f t="shared" si="19"/>
        <v>0</v>
      </c>
      <c r="E99" s="440"/>
      <c r="F99" s="440"/>
      <c r="G99" s="440">
        <f t="shared" si="31"/>
        <v>220.1</v>
      </c>
      <c r="H99" s="440"/>
      <c r="I99" s="440">
        <v>220.1</v>
      </c>
      <c r="J99" s="439"/>
      <c r="K99" s="439"/>
      <c r="L99" s="439"/>
      <c r="M99" s="439"/>
      <c r="N99" s="439"/>
      <c r="O99" s="439"/>
      <c r="P99" s="439"/>
      <c r="Q99" s="439"/>
      <c r="R99" s="439"/>
      <c r="S99" s="439"/>
      <c r="T99" s="438">
        <f t="shared" si="32"/>
        <v>0</v>
      </c>
      <c r="U99" s="440">
        <f t="shared" si="20"/>
        <v>220.1</v>
      </c>
      <c r="V99" s="437">
        <f t="shared" si="29"/>
        <v>0</v>
      </c>
      <c r="W99" s="437">
        <f t="shared" si="30"/>
        <v>220.1</v>
      </c>
    </row>
    <row r="100" spans="1:23" s="151" customFormat="1" ht="18.75" hidden="1" outlineLevel="1" x14ac:dyDescent="0.3">
      <c r="A100" s="452" t="s">
        <v>90</v>
      </c>
      <c r="B100" s="431" t="s">
        <v>149</v>
      </c>
      <c r="C100" s="431" t="s">
        <v>142</v>
      </c>
      <c r="D100" s="440">
        <f t="shared" si="19"/>
        <v>0</v>
      </c>
      <c r="E100" s="440"/>
      <c r="F100" s="440"/>
      <c r="G100" s="440">
        <f t="shared" si="31"/>
        <v>200.2</v>
      </c>
      <c r="H100" s="440"/>
      <c r="I100" s="440">
        <v>200.2</v>
      </c>
      <c r="J100" s="439"/>
      <c r="K100" s="439"/>
      <c r="L100" s="439"/>
      <c r="M100" s="439"/>
      <c r="N100" s="439"/>
      <c r="O100" s="439"/>
      <c r="P100" s="439"/>
      <c r="Q100" s="439"/>
      <c r="R100" s="439"/>
      <c r="S100" s="439"/>
      <c r="T100" s="438">
        <f t="shared" si="32"/>
        <v>0</v>
      </c>
      <c r="U100" s="440">
        <f t="shared" si="20"/>
        <v>200.2</v>
      </c>
      <c r="V100" s="437">
        <f t="shared" si="29"/>
        <v>0</v>
      </c>
      <c r="W100" s="437">
        <f t="shared" si="30"/>
        <v>200.2</v>
      </c>
    </row>
    <row r="101" spans="1:23" s="151" customFormat="1" ht="18.75" hidden="1" outlineLevel="1" x14ac:dyDescent="0.3">
      <c r="A101" s="452" t="s">
        <v>777</v>
      </c>
      <c r="B101" s="431" t="s">
        <v>149</v>
      </c>
      <c r="C101" s="431" t="s">
        <v>142</v>
      </c>
      <c r="D101" s="440">
        <f t="shared" si="19"/>
        <v>0</v>
      </c>
      <c r="E101" s="440"/>
      <c r="F101" s="440"/>
      <c r="G101" s="440">
        <f t="shared" si="31"/>
        <v>200.2</v>
      </c>
      <c r="H101" s="440"/>
      <c r="I101" s="440">
        <v>200.2</v>
      </c>
      <c r="J101" s="439"/>
      <c r="K101" s="439"/>
      <c r="L101" s="439"/>
      <c r="M101" s="439"/>
      <c r="N101" s="439"/>
      <c r="O101" s="439"/>
      <c r="P101" s="439"/>
      <c r="Q101" s="439"/>
      <c r="R101" s="439"/>
      <c r="S101" s="439"/>
      <c r="T101" s="438">
        <f t="shared" si="32"/>
        <v>0</v>
      </c>
      <c r="U101" s="440">
        <f t="shared" si="20"/>
        <v>200.2</v>
      </c>
      <c r="V101" s="437">
        <f t="shared" si="29"/>
        <v>0</v>
      </c>
      <c r="W101" s="437">
        <f t="shared" si="30"/>
        <v>200.2</v>
      </c>
    </row>
    <row r="102" spans="1:23" s="151" customFormat="1" ht="18.75" hidden="1" outlineLevel="1" x14ac:dyDescent="0.3">
      <c r="A102" s="452" t="s">
        <v>92</v>
      </c>
      <c r="B102" s="431" t="s">
        <v>149</v>
      </c>
      <c r="C102" s="431" t="s">
        <v>142</v>
      </c>
      <c r="D102" s="440">
        <f t="shared" si="19"/>
        <v>0</v>
      </c>
      <c r="E102" s="440"/>
      <c r="F102" s="440"/>
      <c r="G102" s="440">
        <f t="shared" si="31"/>
        <v>160.19999999999999</v>
      </c>
      <c r="H102" s="440"/>
      <c r="I102" s="440">
        <v>160.19999999999999</v>
      </c>
      <c r="J102" s="439"/>
      <c r="K102" s="439"/>
      <c r="L102" s="439"/>
      <c r="M102" s="439"/>
      <c r="N102" s="439"/>
      <c r="O102" s="439"/>
      <c r="P102" s="439"/>
      <c r="Q102" s="439"/>
      <c r="R102" s="439"/>
      <c r="S102" s="439"/>
      <c r="T102" s="438">
        <f t="shared" si="32"/>
        <v>0</v>
      </c>
      <c r="U102" s="440">
        <f t="shared" si="20"/>
        <v>160.19999999999999</v>
      </c>
      <c r="V102" s="437">
        <f t="shared" si="29"/>
        <v>0</v>
      </c>
      <c r="W102" s="437">
        <f t="shared" si="30"/>
        <v>160.19999999999999</v>
      </c>
    </row>
    <row r="103" spans="1:23" s="151" customFormat="1" ht="18.75" hidden="1" outlineLevel="1" x14ac:dyDescent="0.3">
      <c r="A103" s="452" t="s">
        <v>93</v>
      </c>
      <c r="B103" s="431" t="s">
        <v>149</v>
      </c>
      <c r="C103" s="431" t="s">
        <v>142</v>
      </c>
      <c r="D103" s="440">
        <f t="shared" si="19"/>
        <v>0</v>
      </c>
      <c r="E103" s="440"/>
      <c r="F103" s="440"/>
      <c r="G103" s="440">
        <f t="shared" si="31"/>
        <v>0</v>
      </c>
      <c r="H103" s="440"/>
      <c r="I103" s="440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8">
        <f t="shared" si="32"/>
        <v>0</v>
      </c>
      <c r="U103" s="440">
        <f t="shared" si="20"/>
        <v>0</v>
      </c>
      <c r="V103" s="437">
        <f t="shared" si="29"/>
        <v>0</v>
      </c>
      <c r="W103" s="437">
        <f t="shared" si="30"/>
        <v>0</v>
      </c>
    </row>
    <row r="104" spans="1:23" s="151" customFormat="1" ht="18.75" hidden="1" outlineLevel="1" x14ac:dyDescent="0.3">
      <c r="A104" s="452" t="s">
        <v>94</v>
      </c>
      <c r="B104" s="431" t="s">
        <v>149</v>
      </c>
      <c r="C104" s="431" t="s">
        <v>142</v>
      </c>
      <c r="D104" s="440">
        <f t="shared" si="19"/>
        <v>0</v>
      </c>
      <c r="E104" s="440"/>
      <c r="F104" s="440"/>
      <c r="G104" s="440">
        <f t="shared" si="31"/>
        <v>0</v>
      </c>
      <c r="H104" s="440"/>
      <c r="I104" s="440"/>
      <c r="J104" s="439"/>
      <c r="K104" s="439"/>
      <c r="L104" s="439"/>
      <c r="M104" s="439"/>
      <c r="N104" s="439"/>
      <c r="O104" s="439"/>
      <c r="P104" s="439"/>
      <c r="Q104" s="439"/>
      <c r="R104" s="439"/>
      <c r="S104" s="439"/>
      <c r="T104" s="438">
        <f t="shared" si="32"/>
        <v>0</v>
      </c>
      <c r="U104" s="440">
        <f t="shared" si="20"/>
        <v>0</v>
      </c>
      <c r="V104" s="437">
        <f t="shared" si="29"/>
        <v>0</v>
      </c>
      <c r="W104" s="437">
        <f t="shared" si="30"/>
        <v>0</v>
      </c>
    </row>
    <row r="105" spans="1:23" s="151" customFormat="1" ht="37.5" collapsed="1" x14ac:dyDescent="0.3">
      <c r="A105" s="450" t="s">
        <v>851</v>
      </c>
      <c r="B105" s="431" t="s">
        <v>149</v>
      </c>
      <c r="C105" s="431" t="s">
        <v>142</v>
      </c>
      <c r="D105" s="440">
        <f t="shared" si="19"/>
        <v>0</v>
      </c>
      <c r="E105" s="440"/>
      <c r="F105" s="440"/>
      <c r="G105" s="440">
        <f t="shared" si="31"/>
        <v>120.1</v>
      </c>
      <c r="H105" s="440"/>
      <c r="I105" s="440">
        <v>120.1</v>
      </c>
      <c r="J105" s="439"/>
      <c r="K105" s="439"/>
      <c r="L105" s="439"/>
      <c r="M105" s="439"/>
      <c r="N105" s="439"/>
      <c r="O105" s="439"/>
      <c r="P105" s="439"/>
      <c r="Q105" s="439"/>
      <c r="R105" s="439"/>
      <c r="S105" s="439"/>
      <c r="T105" s="438">
        <f t="shared" si="32"/>
        <v>0</v>
      </c>
      <c r="U105" s="440">
        <f t="shared" si="20"/>
        <v>120.1</v>
      </c>
      <c r="V105" s="437">
        <f t="shared" si="29"/>
        <v>0</v>
      </c>
      <c r="W105" s="437">
        <f t="shared" si="30"/>
        <v>120.1</v>
      </c>
    </row>
    <row r="106" spans="1:23" s="151" customFormat="1" ht="18.75" hidden="1" outlineLevel="1" x14ac:dyDescent="0.3">
      <c r="A106" s="450" t="s">
        <v>897</v>
      </c>
      <c r="B106" s="431" t="s">
        <v>149</v>
      </c>
      <c r="C106" s="431" t="s">
        <v>142</v>
      </c>
      <c r="D106" s="440"/>
      <c r="E106" s="440"/>
      <c r="F106" s="440"/>
      <c r="G106" s="440">
        <f t="shared" si="31"/>
        <v>40</v>
      </c>
      <c r="H106" s="440"/>
      <c r="I106" s="440">
        <v>40</v>
      </c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8">
        <f t="shared" si="32"/>
        <v>0</v>
      </c>
      <c r="U106" s="440">
        <f t="shared" si="20"/>
        <v>40</v>
      </c>
      <c r="V106" s="437">
        <f t="shared" si="29"/>
        <v>0</v>
      </c>
      <c r="W106" s="437">
        <f t="shared" si="30"/>
        <v>40</v>
      </c>
    </row>
    <row r="107" spans="1:23" s="151" customFormat="1" ht="18.75" hidden="1" outlineLevel="1" x14ac:dyDescent="0.3">
      <c r="A107" s="450" t="s">
        <v>898</v>
      </c>
      <c r="B107" s="431" t="s">
        <v>149</v>
      </c>
      <c r="C107" s="431" t="s">
        <v>142</v>
      </c>
      <c r="D107" s="440"/>
      <c r="E107" s="440"/>
      <c r="F107" s="440"/>
      <c r="G107" s="440">
        <f t="shared" si="31"/>
        <v>40</v>
      </c>
      <c r="H107" s="440"/>
      <c r="I107" s="440">
        <v>40</v>
      </c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8">
        <f t="shared" si="32"/>
        <v>0</v>
      </c>
      <c r="U107" s="440">
        <f t="shared" si="20"/>
        <v>40</v>
      </c>
      <c r="V107" s="437">
        <f t="shared" si="29"/>
        <v>0</v>
      </c>
      <c r="W107" s="437">
        <f t="shared" si="30"/>
        <v>40</v>
      </c>
    </row>
    <row r="108" spans="1:23" s="151" customFormat="1" ht="18.75" hidden="1" outlineLevel="1" x14ac:dyDescent="0.3">
      <c r="A108" s="450" t="s">
        <v>899</v>
      </c>
      <c r="B108" s="431" t="s">
        <v>149</v>
      </c>
      <c r="C108" s="431" t="s">
        <v>142</v>
      </c>
      <c r="D108" s="440"/>
      <c r="E108" s="440"/>
      <c r="F108" s="440"/>
      <c r="G108" s="440">
        <f t="shared" si="31"/>
        <v>40</v>
      </c>
      <c r="H108" s="440"/>
      <c r="I108" s="440">
        <v>40</v>
      </c>
      <c r="J108" s="439"/>
      <c r="K108" s="439"/>
      <c r="L108" s="439"/>
      <c r="M108" s="439"/>
      <c r="N108" s="439"/>
      <c r="O108" s="439"/>
      <c r="P108" s="439"/>
      <c r="Q108" s="439"/>
      <c r="R108" s="439"/>
      <c r="S108" s="439"/>
      <c r="T108" s="438">
        <f t="shared" si="32"/>
        <v>0</v>
      </c>
      <c r="U108" s="440">
        <f t="shared" si="20"/>
        <v>40</v>
      </c>
      <c r="V108" s="437">
        <f t="shared" si="29"/>
        <v>0</v>
      </c>
      <c r="W108" s="437">
        <f t="shared" si="30"/>
        <v>40</v>
      </c>
    </row>
    <row r="109" spans="1:23" s="147" customFormat="1" ht="16.5" customHeight="1" x14ac:dyDescent="0.3">
      <c r="A109" s="449" t="s">
        <v>202</v>
      </c>
      <c r="B109" s="429" t="s">
        <v>149</v>
      </c>
      <c r="C109" s="429" t="s">
        <v>151</v>
      </c>
      <c r="D109" s="436">
        <f t="shared" si="19"/>
        <v>11824</v>
      </c>
      <c r="E109" s="437">
        <f>SUM(E110+E111)</f>
        <v>0</v>
      </c>
      <c r="F109" s="437">
        <f>SUM(F110+F111)</f>
        <v>11824</v>
      </c>
      <c r="G109" s="436">
        <f t="shared" si="31"/>
        <v>12212.3</v>
      </c>
      <c r="H109" s="437">
        <f>SUM(H110+H111)</f>
        <v>0</v>
      </c>
      <c r="I109" s="437">
        <f>SUM(I110+I111)</f>
        <v>12212.3</v>
      </c>
      <c r="J109" s="437">
        <f t="shared" ref="J109:R109" si="33">SUM(J110+J111)</f>
        <v>0</v>
      </c>
      <c r="K109" s="437">
        <f t="shared" si="33"/>
        <v>0</v>
      </c>
      <c r="L109" s="437"/>
      <c r="M109" s="437">
        <f t="shared" si="33"/>
        <v>0</v>
      </c>
      <c r="N109" s="437"/>
      <c r="O109" s="437">
        <f t="shared" si="33"/>
        <v>0</v>
      </c>
      <c r="P109" s="437">
        <f t="shared" si="33"/>
        <v>0</v>
      </c>
      <c r="Q109" s="437">
        <f t="shared" si="33"/>
        <v>0</v>
      </c>
      <c r="R109" s="437">
        <f t="shared" si="33"/>
        <v>0</v>
      </c>
      <c r="S109" s="437"/>
      <c r="T109" s="438">
        <f t="shared" si="32"/>
        <v>0</v>
      </c>
      <c r="U109" s="436">
        <f t="shared" si="20"/>
        <v>12212.3</v>
      </c>
      <c r="V109" s="437">
        <f t="shared" si="29"/>
        <v>0</v>
      </c>
      <c r="W109" s="437">
        <f t="shared" si="30"/>
        <v>12212.3</v>
      </c>
    </row>
    <row r="110" spans="1:23" s="151" customFormat="1" ht="23.25" customHeight="1" x14ac:dyDescent="0.3">
      <c r="A110" s="450" t="s">
        <v>388</v>
      </c>
      <c r="B110" s="431" t="s">
        <v>149</v>
      </c>
      <c r="C110" s="431" t="s">
        <v>151</v>
      </c>
      <c r="D110" s="440">
        <f t="shared" si="19"/>
        <v>11824</v>
      </c>
      <c r="E110" s="440"/>
      <c r="F110" s="440">
        <v>11824</v>
      </c>
      <c r="G110" s="440">
        <f t="shared" si="31"/>
        <v>12212.3</v>
      </c>
      <c r="H110" s="440"/>
      <c r="I110" s="440">
        <v>12212.3</v>
      </c>
      <c r="J110" s="439"/>
      <c r="K110" s="439"/>
      <c r="L110" s="439"/>
      <c r="M110" s="439"/>
      <c r="N110" s="439"/>
      <c r="O110" s="439"/>
      <c r="P110" s="439"/>
      <c r="Q110" s="439"/>
      <c r="R110" s="439"/>
      <c r="S110" s="439"/>
      <c r="T110" s="438">
        <f t="shared" si="32"/>
        <v>0</v>
      </c>
      <c r="U110" s="440">
        <f t="shared" si="20"/>
        <v>12212.3</v>
      </c>
      <c r="V110" s="437">
        <f t="shared" si="29"/>
        <v>0</v>
      </c>
      <c r="W110" s="437">
        <f t="shared" si="30"/>
        <v>12212.3</v>
      </c>
    </row>
    <row r="111" spans="1:23" s="151" customFormat="1" ht="37.5" hidden="1" x14ac:dyDescent="0.3">
      <c r="A111" s="450" t="s">
        <v>117</v>
      </c>
      <c r="B111" s="431" t="s">
        <v>149</v>
      </c>
      <c r="C111" s="431" t="s">
        <v>151</v>
      </c>
      <c r="D111" s="440">
        <f t="shared" si="19"/>
        <v>0</v>
      </c>
      <c r="E111" s="440"/>
      <c r="F111" s="440"/>
      <c r="G111" s="440">
        <f t="shared" si="31"/>
        <v>0</v>
      </c>
      <c r="H111" s="440"/>
      <c r="I111" s="440"/>
      <c r="J111" s="439"/>
      <c r="K111" s="439"/>
      <c r="L111" s="439"/>
      <c r="M111" s="439"/>
      <c r="N111" s="439"/>
      <c r="O111" s="439"/>
      <c r="P111" s="439"/>
      <c r="Q111" s="439"/>
      <c r="R111" s="439"/>
      <c r="S111" s="439"/>
      <c r="T111" s="438">
        <f t="shared" si="32"/>
        <v>0</v>
      </c>
      <c r="U111" s="440">
        <f t="shared" si="20"/>
        <v>0</v>
      </c>
      <c r="V111" s="437">
        <f t="shared" si="29"/>
        <v>0</v>
      </c>
      <c r="W111" s="437">
        <f t="shared" si="30"/>
        <v>0</v>
      </c>
    </row>
    <row r="112" spans="1:23" s="151" customFormat="1" ht="20.25" customHeight="1" x14ac:dyDescent="0.3">
      <c r="A112" s="449" t="s">
        <v>203</v>
      </c>
      <c r="B112" s="429" t="s">
        <v>149</v>
      </c>
      <c r="C112" s="429" t="s">
        <v>204</v>
      </c>
      <c r="D112" s="440">
        <f t="shared" si="19"/>
        <v>2500</v>
      </c>
      <c r="E112" s="437">
        <f>SUM(E113)</f>
        <v>2500</v>
      </c>
      <c r="F112" s="437">
        <f>SUM(F113)</f>
        <v>0</v>
      </c>
      <c r="G112" s="440">
        <f t="shared" si="31"/>
        <v>2500</v>
      </c>
      <c r="H112" s="437">
        <f>SUM(H113)</f>
        <v>2500</v>
      </c>
      <c r="I112" s="437">
        <f>SUM(I113)</f>
        <v>0</v>
      </c>
      <c r="J112" s="437">
        <f t="shared" ref="J112:R112" si="34">SUM(J113)</f>
        <v>0</v>
      </c>
      <c r="K112" s="437">
        <f t="shared" si="34"/>
        <v>0</v>
      </c>
      <c r="L112" s="437"/>
      <c r="M112" s="437">
        <f t="shared" si="34"/>
        <v>0</v>
      </c>
      <c r="N112" s="437"/>
      <c r="O112" s="437">
        <f t="shared" si="34"/>
        <v>0</v>
      </c>
      <c r="P112" s="437">
        <f t="shared" si="34"/>
        <v>0</v>
      </c>
      <c r="Q112" s="437">
        <f t="shared" si="34"/>
        <v>0</v>
      </c>
      <c r="R112" s="437">
        <f t="shared" si="34"/>
        <v>0</v>
      </c>
      <c r="S112" s="437"/>
      <c r="T112" s="442">
        <f t="shared" si="32"/>
        <v>0</v>
      </c>
      <c r="U112" s="436">
        <f t="shared" si="20"/>
        <v>2500</v>
      </c>
      <c r="V112" s="437">
        <f t="shared" si="29"/>
        <v>2500</v>
      </c>
      <c r="W112" s="437">
        <f t="shared" si="30"/>
        <v>0</v>
      </c>
    </row>
    <row r="113" spans="1:23" s="151" customFormat="1" ht="29.25" customHeight="1" x14ac:dyDescent="0.3">
      <c r="A113" s="450" t="s">
        <v>205</v>
      </c>
      <c r="B113" s="432" t="s">
        <v>149</v>
      </c>
      <c r="C113" s="432" t="s">
        <v>204</v>
      </c>
      <c r="D113" s="440">
        <f t="shared" si="19"/>
        <v>2500</v>
      </c>
      <c r="E113" s="440">
        <v>2500</v>
      </c>
      <c r="F113" s="440"/>
      <c r="G113" s="440">
        <f t="shared" si="31"/>
        <v>2500</v>
      </c>
      <c r="H113" s="440">
        <v>2500</v>
      </c>
      <c r="I113" s="440"/>
      <c r="J113" s="439"/>
      <c r="K113" s="439"/>
      <c r="L113" s="439"/>
      <c r="M113" s="439"/>
      <c r="N113" s="439"/>
      <c r="O113" s="439"/>
      <c r="P113" s="439"/>
      <c r="Q113" s="439"/>
      <c r="R113" s="439"/>
      <c r="S113" s="439"/>
      <c r="T113" s="438">
        <f t="shared" si="32"/>
        <v>0</v>
      </c>
      <c r="U113" s="440">
        <f t="shared" si="20"/>
        <v>2500</v>
      </c>
      <c r="V113" s="437">
        <f t="shared" si="29"/>
        <v>2500</v>
      </c>
      <c r="W113" s="437">
        <f t="shared" si="30"/>
        <v>0</v>
      </c>
    </row>
    <row r="114" spans="1:23" s="151" customFormat="1" ht="18.75" customHeight="1" x14ac:dyDescent="0.3">
      <c r="A114" s="449" t="s">
        <v>361</v>
      </c>
      <c r="B114" s="433" t="s">
        <v>149</v>
      </c>
      <c r="C114" s="433" t="s">
        <v>180</v>
      </c>
      <c r="D114" s="436">
        <f t="shared" si="19"/>
        <v>50728.4</v>
      </c>
      <c r="E114" s="436">
        <f>SUM(E115)</f>
        <v>2536.4</v>
      </c>
      <c r="F114" s="436">
        <f>SUM(F115)</f>
        <v>48192</v>
      </c>
      <c r="G114" s="436">
        <f t="shared" si="31"/>
        <v>112623.9</v>
      </c>
      <c r="H114" s="436">
        <f>SUM(H115+H117+H118+H119)</f>
        <v>64431.9</v>
      </c>
      <c r="I114" s="436">
        <f>SUM(I115)</f>
        <v>48192</v>
      </c>
      <c r="J114" s="436">
        <f>SUM(J115)</f>
        <v>0</v>
      </c>
      <c r="K114" s="436">
        <f>SUM(K115:K119)</f>
        <v>0</v>
      </c>
      <c r="L114" s="436"/>
      <c r="M114" s="436">
        <f>SUM(M115+M119)</f>
        <v>0</v>
      </c>
      <c r="N114" s="436"/>
      <c r="O114" s="436">
        <f>SUM(O115+O119)</f>
        <v>0</v>
      </c>
      <c r="P114" s="436">
        <f>SUM(P115+P119)</f>
        <v>0</v>
      </c>
      <c r="Q114" s="436">
        <f>SUM(Q115+Q119)</f>
        <v>0</v>
      </c>
      <c r="R114" s="440">
        <f>SUM(R115+R119)</f>
        <v>0</v>
      </c>
      <c r="S114" s="440"/>
      <c r="T114" s="442">
        <f t="shared" si="32"/>
        <v>0</v>
      </c>
      <c r="U114" s="436">
        <f t="shared" si="20"/>
        <v>112623.9</v>
      </c>
      <c r="V114" s="437">
        <f t="shared" si="29"/>
        <v>64431.9</v>
      </c>
      <c r="W114" s="437">
        <f t="shared" si="30"/>
        <v>48192</v>
      </c>
    </row>
    <row r="115" spans="1:23" s="151" customFormat="1" ht="40.5" customHeight="1" x14ac:dyDescent="0.3">
      <c r="A115" s="450" t="s">
        <v>957</v>
      </c>
      <c r="B115" s="432" t="s">
        <v>149</v>
      </c>
      <c r="C115" s="432" t="s">
        <v>180</v>
      </c>
      <c r="D115" s="440">
        <f t="shared" si="19"/>
        <v>50728.4</v>
      </c>
      <c r="E115" s="440">
        <v>2536.4</v>
      </c>
      <c r="F115" s="440">
        <v>48192</v>
      </c>
      <c r="G115" s="440">
        <f t="shared" si="31"/>
        <v>50728.4</v>
      </c>
      <c r="H115" s="440">
        <v>2536.4</v>
      </c>
      <c r="I115" s="440">
        <v>48192</v>
      </c>
      <c r="J115" s="439"/>
      <c r="K115" s="439"/>
      <c r="L115" s="439"/>
      <c r="M115" s="439"/>
      <c r="N115" s="439"/>
      <c r="O115" s="439"/>
      <c r="P115" s="439"/>
      <c r="Q115" s="439"/>
      <c r="R115" s="439"/>
      <c r="S115" s="439"/>
      <c r="T115" s="438">
        <f>SUM(J115:R115)</f>
        <v>0</v>
      </c>
      <c r="U115" s="440">
        <f t="shared" si="20"/>
        <v>50728.4</v>
      </c>
      <c r="V115" s="437">
        <f t="shared" si="29"/>
        <v>2536.4</v>
      </c>
      <c r="W115" s="437">
        <f t="shared" si="30"/>
        <v>48192</v>
      </c>
    </row>
    <row r="116" spans="1:23" s="151" customFormat="1" ht="18.75" hidden="1" x14ac:dyDescent="0.3">
      <c r="A116" s="450" t="s">
        <v>961</v>
      </c>
      <c r="B116" s="432" t="s">
        <v>149</v>
      </c>
      <c r="C116" s="432" t="s">
        <v>180</v>
      </c>
      <c r="D116" s="440"/>
      <c r="E116" s="440"/>
      <c r="F116" s="440"/>
      <c r="G116" s="440">
        <f t="shared" si="31"/>
        <v>0</v>
      </c>
      <c r="H116" s="440"/>
      <c r="I116" s="440"/>
      <c r="J116" s="439"/>
      <c r="K116" s="439"/>
      <c r="L116" s="439"/>
      <c r="M116" s="439"/>
      <c r="N116" s="439"/>
      <c r="O116" s="439"/>
      <c r="P116" s="439"/>
      <c r="Q116" s="439"/>
      <c r="R116" s="439"/>
      <c r="S116" s="439"/>
      <c r="T116" s="438">
        <f t="shared" ref="T116:T117" si="35">SUM(J116:R116)</f>
        <v>0</v>
      </c>
      <c r="U116" s="440">
        <f t="shared" ref="U116:U117" si="36">SUM(V116:W116)</f>
        <v>0</v>
      </c>
      <c r="V116" s="437">
        <f t="shared" si="29"/>
        <v>0</v>
      </c>
      <c r="W116" s="437">
        <f t="shared" si="30"/>
        <v>0</v>
      </c>
    </row>
    <row r="117" spans="1:23" s="151" customFormat="1" ht="18.75" x14ac:dyDescent="0.3">
      <c r="A117" s="450" t="s">
        <v>961</v>
      </c>
      <c r="B117" s="432" t="s">
        <v>149</v>
      </c>
      <c r="C117" s="432" t="s">
        <v>180</v>
      </c>
      <c r="D117" s="440"/>
      <c r="E117" s="440"/>
      <c r="F117" s="440"/>
      <c r="G117" s="440">
        <f t="shared" si="31"/>
        <v>100</v>
      </c>
      <c r="H117" s="440">
        <v>100</v>
      </c>
      <c r="I117" s="440"/>
      <c r="J117" s="439"/>
      <c r="K117" s="439"/>
      <c r="L117" s="439"/>
      <c r="M117" s="439"/>
      <c r="N117" s="439"/>
      <c r="O117" s="439"/>
      <c r="P117" s="439"/>
      <c r="Q117" s="439"/>
      <c r="R117" s="439"/>
      <c r="S117" s="439"/>
      <c r="T117" s="438">
        <f t="shared" si="35"/>
        <v>0</v>
      </c>
      <c r="U117" s="440">
        <f t="shared" si="36"/>
        <v>100</v>
      </c>
      <c r="V117" s="437">
        <f t="shared" si="29"/>
        <v>100</v>
      </c>
      <c r="W117" s="437">
        <f t="shared" si="30"/>
        <v>0</v>
      </c>
    </row>
    <row r="118" spans="1:23" s="151" customFormat="1" ht="37.5" x14ac:dyDescent="0.3">
      <c r="A118" s="450" t="s">
        <v>995</v>
      </c>
      <c r="B118" s="432" t="s">
        <v>149</v>
      </c>
      <c r="C118" s="432" t="s">
        <v>180</v>
      </c>
      <c r="D118" s="440"/>
      <c r="E118" s="440"/>
      <c r="F118" s="440"/>
      <c r="G118" s="440">
        <f t="shared" si="31"/>
        <v>1734.2</v>
      </c>
      <c r="H118" s="440">
        <v>1734.2</v>
      </c>
      <c r="I118" s="440"/>
      <c r="J118" s="439"/>
      <c r="K118" s="439"/>
      <c r="L118" s="439"/>
      <c r="M118" s="439"/>
      <c r="N118" s="439"/>
      <c r="O118" s="439"/>
      <c r="P118" s="439"/>
      <c r="Q118" s="439"/>
      <c r="R118" s="439"/>
      <c r="S118" s="439"/>
      <c r="T118" s="438">
        <f t="shared" si="32"/>
        <v>0</v>
      </c>
      <c r="U118" s="440">
        <f t="shared" si="20"/>
        <v>1734.2</v>
      </c>
      <c r="V118" s="437">
        <f t="shared" si="29"/>
        <v>1734.2</v>
      </c>
      <c r="W118" s="437">
        <f t="shared" si="30"/>
        <v>0</v>
      </c>
    </row>
    <row r="119" spans="1:23" s="151" customFormat="1" ht="56.25" x14ac:dyDescent="0.3">
      <c r="A119" s="450" t="s">
        <v>996</v>
      </c>
      <c r="B119" s="432" t="s">
        <v>149</v>
      </c>
      <c r="C119" s="432" t="s">
        <v>180</v>
      </c>
      <c r="D119" s="440"/>
      <c r="E119" s="440"/>
      <c r="F119" s="440"/>
      <c r="G119" s="440">
        <f t="shared" si="31"/>
        <v>60061.3</v>
      </c>
      <c r="H119" s="440">
        <v>60061.3</v>
      </c>
      <c r="I119" s="440"/>
      <c r="J119" s="439"/>
      <c r="K119" s="439"/>
      <c r="L119" s="439"/>
      <c r="M119" s="439"/>
      <c r="N119" s="439"/>
      <c r="O119" s="439"/>
      <c r="P119" s="439"/>
      <c r="Q119" s="439"/>
      <c r="R119" s="439"/>
      <c r="S119" s="439"/>
      <c r="T119" s="438">
        <f t="shared" si="32"/>
        <v>0</v>
      </c>
      <c r="U119" s="440">
        <f>SUM(V119:W119)</f>
        <v>60061.3</v>
      </c>
      <c r="V119" s="437">
        <f t="shared" si="29"/>
        <v>60061.3</v>
      </c>
      <c r="W119" s="437">
        <f t="shared" si="30"/>
        <v>0</v>
      </c>
    </row>
    <row r="120" spans="1:23" s="151" customFormat="1" ht="18.75" customHeight="1" x14ac:dyDescent="0.3">
      <c r="A120" s="449" t="s">
        <v>207</v>
      </c>
      <c r="B120" s="433" t="s">
        <v>149</v>
      </c>
      <c r="C120" s="433" t="s">
        <v>208</v>
      </c>
      <c r="D120" s="440">
        <f t="shared" si="19"/>
        <v>14821.8</v>
      </c>
      <c r="E120" s="436">
        <f>SUM(E121+E122+E131+E132+E133+E134+E135)</f>
        <v>14821.8</v>
      </c>
      <c r="F120" s="436">
        <f>SUM(F121+F122)</f>
        <v>0</v>
      </c>
      <c r="G120" s="440">
        <f t="shared" si="31"/>
        <v>16308.800000000003</v>
      </c>
      <c r="H120" s="436">
        <f>SUM(H121+H122+H131+H132+H133+H134+H135)</f>
        <v>16308.800000000003</v>
      </c>
      <c r="I120" s="436">
        <f>SUM(I121+I122)</f>
        <v>0</v>
      </c>
      <c r="J120" s="436">
        <f>SUM(J121+J122+J132)</f>
        <v>0</v>
      </c>
      <c r="K120" s="436">
        <f>SUM(K121+K122+K135)</f>
        <v>0</v>
      </c>
      <c r="L120" s="436"/>
      <c r="M120" s="436">
        <f t="shared" ref="M120:R120" si="37">SUM(M121+M122)</f>
        <v>0</v>
      </c>
      <c r="N120" s="436"/>
      <c r="O120" s="436">
        <f t="shared" si="37"/>
        <v>0</v>
      </c>
      <c r="P120" s="436">
        <f t="shared" si="37"/>
        <v>0</v>
      </c>
      <c r="Q120" s="436">
        <f t="shared" si="37"/>
        <v>0</v>
      </c>
      <c r="R120" s="436">
        <f t="shared" si="37"/>
        <v>0</v>
      </c>
      <c r="S120" s="436"/>
      <c r="T120" s="442">
        <f t="shared" si="32"/>
        <v>0</v>
      </c>
      <c r="U120" s="436">
        <f t="shared" si="20"/>
        <v>16308.800000000003</v>
      </c>
      <c r="V120" s="437">
        <f t="shared" si="29"/>
        <v>16308.800000000003</v>
      </c>
      <c r="W120" s="437">
        <f t="shared" si="30"/>
        <v>0</v>
      </c>
    </row>
    <row r="121" spans="1:23" s="151" customFormat="1" ht="42" customHeight="1" x14ac:dyDescent="0.3">
      <c r="A121" s="450" t="s">
        <v>475</v>
      </c>
      <c r="B121" s="432" t="s">
        <v>149</v>
      </c>
      <c r="C121" s="431" t="s">
        <v>208</v>
      </c>
      <c r="D121" s="440">
        <f t="shared" si="19"/>
        <v>8426.7999999999993</v>
      </c>
      <c r="E121" s="440">
        <v>8426.7999999999993</v>
      </c>
      <c r="F121" s="440"/>
      <c r="G121" s="440">
        <f t="shared" si="31"/>
        <v>9033.1</v>
      </c>
      <c r="H121" s="440">
        <v>9033.1</v>
      </c>
      <c r="I121" s="440"/>
      <c r="J121" s="439"/>
      <c r="K121" s="439"/>
      <c r="L121" s="439"/>
      <c r="M121" s="439"/>
      <c r="N121" s="439"/>
      <c r="O121" s="439"/>
      <c r="P121" s="439"/>
      <c r="Q121" s="439"/>
      <c r="R121" s="439"/>
      <c r="S121" s="439"/>
      <c r="T121" s="438">
        <f t="shared" si="32"/>
        <v>0</v>
      </c>
      <c r="U121" s="440">
        <f t="shared" si="20"/>
        <v>9033.1</v>
      </c>
      <c r="V121" s="437">
        <f t="shared" si="29"/>
        <v>9033.1</v>
      </c>
      <c r="W121" s="437">
        <f t="shared" si="30"/>
        <v>0</v>
      </c>
    </row>
    <row r="122" spans="1:23" s="151" customFormat="1" ht="42.75" customHeight="1" x14ac:dyDescent="0.3">
      <c r="A122" s="450" t="s">
        <v>28</v>
      </c>
      <c r="B122" s="432" t="s">
        <v>149</v>
      </c>
      <c r="C122" s="431" t="s">
        <v>208</v>
      </c>
      <c r="D122" s="440">
        <f t="shared" si="19"/>
        <v>4000</v>
      </c>
      <c r="E122" s="441">
        <v>4000</v>
      </c>
      <c r="F122" s="441">
        <f>SUM(F123+F124+F128+F130)</f>
        <v>0</v>
      </c>
      <c r="G122" s="440">
        <f t="shared" si="31"/>
        <v>4885.5000000000009</v>
      </c>
      <c r="H122" s="441">
        <f>H123+H124+H125+H126</f>
        <v>4885.5000000000009</v>
      </c>
      <c r="I122" s="441">
        <f t="shared" ref="I122:O122" si="38">I123+I124+I125+I126</f>
        <v>0</v>
      </c>
      <c r="J122" s="441">
        <f t="shared" si="38"/>
        <v>0</v>
      </c>
      <c r="K122" s="441">
        <f t="shared" si="38"/>
        <v>0</v>
      </c>
      <c r="L122" s="441"/>
      <c r="M122" s="441">
        <f t="shared" si="38"/>
        <v>0</v>
      </c>
      <c r="N122" s="441">
        <f t="shared" si="38"/>
        <v>0</v>
      </c>
      <c r="O122" s="441">
        <f t="shared" si="38"/>
        <v>0</v>
      </c>
      <c r="P122" s="439"/>
      <c r="Q122" s="439"/>
      <c r="R122" s="439"/>
      <c r="S122" s="439"/>
      <c r="T122" s="438">
        <f t="shared" si="32"/>
        <v>0</v>
      </c>
      <c r="U122" s="440">
        <f t="shared" si="20"/>
        <v>4885.5000000000009</v>
      </c>
      <c r="V122" s="437">
        <f t="shared" si="29"/>
        <v>4885.5000000000009</v>
      </c>
      <c r="W122" s="437">
        <f t="shared" si="30"/>
        <v>0</v>
      </c>
    </row>
    <row r="123" spans="1:23" s="151" customFormat="1" ht="18.75" outlineLevel="1" x14ac:dyDescent="0.3">
      <c r="A123" s="450" t="s">
        <v>209</v>
      </c>
      <c r="B123" s="432" t="s">
        <v>149</v>
      </c>
      <c r="C123" s="431" t="s">
        <v>208</v>
      </c>
      <c r="D123" s="440">
        <f t="shared" si="19"/>
        <v>0</v>
      </c>
      <c r="E123" s="440"/>
      <c r="F123" s="440"/>
      <c r="G123" s="440">
        <f t="shared" si="31"/>
        <v>4058.8</v>
      </c>
      <c r="H123" s="440">
        <v>4058.8</v>
      </c>
      <c r="I123" s="440"/>
      <c r="J123" s="439"/>
      <c r="K123" s="439"/>
      <c r="L123" s="439"/>
      <c r="M123" s="439"/>
      <c r="N123" s="439"/>
      <c r="O123" s="439"/>
      <c r="P123" s="439"/>
      <c r="Q123" s="439"/>
      <c r="R123" s="439"/>
      <c r="S123" s="439"/>
      <c r="T123" s="438">
        <f t="shared" si="32"/>
        <v>0</v>
      </c>
      <c r="U123" s="440">
        <f t="shared" si="20"/>
        <v>4058.8</v>
      </c>
      <c r="V123" s="437">
        <f t="shared" si="29"/>
        <v>4058.8</v>
      </c>
      <c r="W123" s="437">
        <f t="shared" si="30"/>
        <v>0</v>
      </c>
    </row>
    <row r="124" spans="1:23" s="151" customFormat="1" ht="18.75" outlineLevel="1" x14ac:dyDescent="0.3">
      <c r="A124" s="450" t="s">
        <v>210</v>
      </c>
      <c r="B124" s="432" t="s">
        <v>149</v>
      </c>
      <c r="C124" s="431" t="s">
        <v>208</v>
      </c>
      <c r="D124" s="440">
        <f t="shared" si="19"/>
        <v>0</v>
      </c>
      <c r="E124" s="440"/>
      <c r="F124" s="440"/>
      <c r="G124" s="440">
        <f t="shared" si="31"/>
        <v>180.6</v>
      </c>
      <c r="H124" s="440">
        <v>180.6</v>
      </c>
      <c r="I124" s="440"/>
      <c r="J124" s="439"/>
      <c r="K124" s="439"/>
      <c r="L124" s="439"/>
      <c r="M124" s="439"/>
      <c r="N124" s="439"/>
      <c r="O124" s="439"/>
      <c r="P124" s="439"/>
      <c r="Q124" s="439"/>
      <c r="R124" s="439"/>
      <c r="S124" s="439"/>
      <c r="T124" s="438">
        <f t="shared" si="32"/>
        <v>0</v>
      </c>
      <c r="U124" s="440">
        <f t="shared" si="20"/>
        <v>180.6</v>
      </c>
      <c r="V124" s="437">
        <f t="shared" si="29"/>
        <v>180.6</v>
      </c>
      <c r="W124" s="437">
        <f t="shared" si="30"/>
        <v>0</v>
      </c>
    </row>
    <row r="125" spans="1:23" s="151" customFormat="1" ht="18.75" outlineLevel="1" x14ac:dyDescent="0.3">
      <c r="A125" s="450" t="s">
        <v>1147</v>
      </c>
      <c r="B125" s="432" t="s">
        <v>149</v>
      </c>
      <c r="C125" s="431" t="s">
        <v>208</v>
      </c>
      <c r="D125" s="440"/>
      <c r="E125" s="440"/>
      <c r="F125" s="440"/>
      <c r="G125" s="440">
        <f t="shared" si="31"/>
        <v>60.6</v>
      </c>
      <c r="H125" s="440">
        <v>60.6</v>
      </c>
      <c r="I125" s="440"/>
      <c r="J125" s="439"/>
      <c r="K125" s="439"/>
      <c r="L125" s="439"/>
      <c r="M125" s="439"/>
      <c r="N125" s="439"/>
      <c r="O125" s="439"/>
      <c r="P125" s="439"/>
      <c r="Q125" s="439"/>
      <c r="R125" s="439"/>
      <c r="S125" s="439"/>
      <c r="T125" s="438">
        <f t="shared" si="32"/>
        <v>0</v>
      </c>
      <c r="U125" s="440">
        <f t="shared" si="20"/>
        <v>60.6</v>
      </c>
      <c r="V125" s="437">
        <f t="shared" si="29"/>
        <v>60.6</v>
      </c>
      <c r="W125" s="437">
        <f t="shared" si="30"/>
        <v>0</v>
      </c>
    </row>
    <row r="126" spans="1:23" s="151" customFormat="1" ht="18.75" outlineLevel="1" x14ac:dyDescent="0.3">
      <c r="A126" s="450" t="s">
        <v>1052</v>
      </c>
      <c r="B126" s="432" t="s">
        <v>149</v>
      </c>
      <c r="C126" s="431" t="s">
        <v>208</v>
      </c>
      <c r="D126" s="440"/>
      <c r="E126" s="440"/>
      <c r="F126" s="440"/>
      <c r="G126" s="440">
        <f t="shared" si="31"/>
        <v>585.5</v>
      </c>
      <c r="H126" s="440">
        <v>585.5</v>
      </c>
      <c r="I126" s="440"/>
      <c r="J126" s="439"/>
      <c r="K126" s="439"/>
      <c r="L126" s="439"/>
      <c r="M126" s="439"/>
      <c r="N126" s="439"/>
      <c r="O126" s="439"/>
      <c r="P126" s="439"/>
      <c r="Q126" s="439"/>
      <c r="R126" s="439"/>
      <c r="S126" s="439"/>
      <c r="T126" s="438">
        <f t="shared" si="32"/>
        <v>0</v>
      </c>
      <c r="U126" s="440">
        <f t="shared" si="20"/>
        <v>585.5</v>
      </c>
      <c r="V126" s="437">
        <f t="shared" si="29"/>
        <v>585.5</v>
      </c>
      <c r="W126" s="437">
        <f t="shared" si="30"/>
        <v>0</v>
      </c>
    </row>
    <row r="127" spans="1:23" s="151" customFormat="1" ht="18.75" outlineLevel="1" x14ac:dyDescent="0.3">
      <c r="A127" s="450" t="s">
        <v>115</v>
      </c>
      <c r="B127" s="432" t="s">
        <v>149</v>
      </c>
      <c r="C127" s="431" t="s">
        <v>208</v>
      </c>
      <c r="D127" s="440">
        <f t="shared" si="19"/>
        <v>0</v>
      </c>
      <c r="E127" s="440"/>
      <c r="F127" s="440"/>
      <c r="G127" s="440">
        <f t="shared" si="31"/>
        <v>0</v>
      </c>
      <c r="H127" s="440"/>
      <c r="I127" s="440"/>
      <c r="J127" s="439"/>
      <c r="K127" s="439"/>
      <c r="L127" s="439"/>
      <c r="M127" s="439"/>
      <c r="N127" s="439"/>
      <c r="O127" s="439"/>
      <c r="P127" s="439"/>
      <c r="Q127" s="439"/>
      <c r="R127" s="439"/>
      <c r="S127" s="439"/>
      <c r="T127" s="438">
        <f t="shared" si="32"/>
        <v>0</v>
      </c>
      <c r="U127" s="440">
        <f t="shared" si="20"/>
        <v>0</v>
      </c>
      <c r="V127" s="437">
        <f t="shared" si="29"/>
        <v>0</v>
      </c>
      <c r="W127" s="437">
        <f t="shared" si="30"/>
        <v>0</v>
      </c>
    </row>
    <row r="128" spans="1:23" s="151" customFormat="1" ht="18.75" outlineLevel="1" x14ac:dyDescent="0.3">
      <c r="A128" s="450" t="s">
        <v>27</v>
      </c>
      <c r="B128" s="432" t="s">
        <v>149</v>
      </c>
      <c r="C128" s="431" t="s">
        <v>208</v>
      </c>
      <c r="D128" s="440">
        <f t="shared" si="19"/>
        <v>0</v>
      </c>
      <c r="E128" s="440"/>
      <c r="F128" s="440"/>
      <c r="G128" s="440">
        <f t="shared" si="31"/>
        <v>0</v>
      </c>
      <c r="H128" s="440"/>
      <c r="I128" s="440"/>
      <c r="J128" s="439"/>
      <c r="K128" s="439"/>
      <c r="L128" s="439"/>
      <c r="M128" s="439"/>
      <c r="N128" s="439"/>
      <c r="O128" s="439"/>
      <c r="P128" s="439"/>
      <c r="Q128" s="439"/>
      <c r="R128" s="439"/>
      <c r="S128" s="439"/>
      <c r="T128" s="438">
        <f t="shared" si="32"/>
        <v>0</v>
      </c>
      <c r="U128" s="440">
        <f t="shared" si="20"/>
        <v>0</v>
      </c>
      <c r="V128" s="437">
        <f t="shared" si="29"/>
        <v>0</v>
      </c>
      <c r="W128" s="437">
        <f t="shared" si="30"/>
        <v>0</v>
      </c>
    </row>
    <row r="129" spans="1:23" s="151" customFormat="1" ht="18.75" outlineLevel="1" x14ac:dyDescent="0.3">
      <c r="A129" s="450" t="s">
        <v>26</v>
      </c>
      <c r="B129" s="432" t="s">
        <v>149</v>
      </c>
      <c r="C129" s="431" t="s">
        <v>208</v>
      </c>
      <c r="D129" s="440">
        <f t="shared" si="19"/>
        <v>0</v>
      </c>
      <c r="E129" s="440"/>
      <c r="F129" s="440"/>
      <c r="G129" s="440">
        <f t="shared" si="31"/>
        <v>0</v>
      </c>
      <c r="H129" s="440"/>
      <c r="I129" s="440"/>
      <c r="J129" s="439"/>
      <c r="K129" s="439"/>
      <c r="L129" s="439"/>
      <c r="M129" s="439"/>
      <c r="N129" s="439"/>
      <c r="O129" s="439"/>
      <c r="P129" s="439"/>
      <c r="Q129" s="439"/>
      <c r="R129" s="439"/>
      <c r="S129" s="439"/>
      <c r="T129" s="438">
        <f t="shared" si="32"/>
        <v>0</v>
      </c>
      <c r="U129" s="440">
        <f t="shared" si="20"/>
        <v>0</v>
      </c>
      <c r="V129" s="437">
        <f t="shared" si="29"/>
        <v>0</v>
      </c>
      <c r="W129" s="437">
        <f t="shared" si="30"/>
        <v>0</v>
      </c>
    </row>
    <row r="130" spans="1:23" s="151" customFormat="1" ht="18.75" outlineLevel="1" x14ac:dyDescent="0.3">
      <c r="A130" s="450" t="s">
        <v>211</v>
      </c>
      <c r="B130" s="432" t="s">
        <v>149</v>
      </c>
      <c r="C130" s="431" t="s">
        <v>208</v>
      </c>
      <c r="D130" s="440">
        <f t="shared" si="19"/>
        <v>0</v>
      </c>
      <c r="E130" s="440"/>
      <c r="F130" s="440"/>
      <c r="G130" s="440">
        <f t="shared" si="31"/>
        <v>0</v>
      </c>
      <c r="H130" s="440"/>
      <c r="I130" s="440"/>
      <c r="J130" s="439"/>
      <c r="K130" s="439"/>
      <c r="L130" s="439"/>
      <c r="M130" s="439"/>
      <c r="N130" s="439"/>
      <c r="O130" s="439"/>
      <c r="P130" s="439"/>
      <c r="Q130" s="439"/>
      <c r="R130" s="439"/>
      <c r="S130" s="439"/>
      <c r="T130" s="438">
        <f t="shared" si="32"/>
        <v>0</v>
      </c>
      <c r="U130" s="440">
        <f t="shared" si="20"/>
        <v>0</v>
      </c>
      <c r="V130" s="437">
        <f t="shared" si="29"/>
        <v>0</v>
      </c>
      <c r="W130" s="437">
        <f t="shared" si="30"/>
        <v>0</v>
      </c>
    </row>
    <row r="131" spans="1:23" s="151" customFormat="1" ht="21" customHeight="1" x14ac:dyDescent="0.3">
      <c r="A131" s="450" t="s">
        <v>539</v>
      </c>
      <c r="B131" s="432" t="s">
        <v>149</v>
      </c>
      <c r="C131" s="431" t="s">
        <v>208</v>
      </c>
      <c r="D131" s="440">
        <f t="shared" si="19"/>
        <v>152</v>
      </c>
      <c r="E131" s="440">
        <v>152</v>
      </c>
      <c r="F131" s="440"/>
      <c r="G131" s="440">
        <f t="shared" si="31"/>
        <v>152</v>
      </c>
      <c r="H131" s="440">
        <v>152</v>
      </c>
      <c r="I131" s="440"/>
      <c r="J131" s="439"/>
      <c r="K131" s="439"/>
      <c r="L131" s="439"/>
      <c r="M131" s="439"/>
      <c r="N131" s="439"/>
      <c r="O131" s="439"/>
      <c r="P131" s="439"/>
      <c r="Q131" s="439"/>
      <c r="R131" s="439"/>
      <c r="S131" s="439"/>
      <c r="T131" s="438">
        <f t="shared" si="32"/>
        <v>0</v>
      </c>
      <c r="U131" s="440">
        <f t="shared" si="20"/>
        <v>152</v>
      </c>
      <c r="V131" s="437">
        <f t="shared" si="29"/>
        <v>152</v>
      </c>
      <c r="W131" s="437">
        <f t="shared" si="30"/>
        <v>0</v>
      </c>
    </row>
    <row r="132" spans="1:23" s="151" customFormat="1" ht="23.25" customHeight="1" x14ac:dyDescent="0.3">
      <c r="A132" s="450" t="s">
        <v>80</v>
      </c>
      <c r="B132" s="432" t="s">
        <v>149</v>
      </c>
      <c r="C132" s="431" t="s">
        <v>208</v>
      </c>
      <c r="D132" s="440">
        <f t="shared" si="19"/>
        <v>890</v>
      </c>
      <c r="E132" s="445">
        <v>890</v>
      </c>
      <c r="F132" s="440"/>
      <c r="G132" s="440">
        <f t="shared" si="31"/>
        <v>890</v>
      </c>
      <c r="H132" s="445">
        <v>890</v>
      </c>
      <c r="I132" s="440"/>
      <c r="J132" s="439"/>
      <c r="K132" s="439"/>
      <c r="L132" s="439"/>
      <c r="M132" s="439"/>
      <c r="N132" s="439"/>
      <c r="O132" s="439"/>
      <c r="P132" s="439"/>
      <c r="Q132" s="439"/>
      <c r="R132" s="439"/>
      <c r="S132" s="439"/>
      <c r="T132" s="438">
        <f t="shared" si="32"/>
        <v>0</v>
      </c>
      <c r="U132" s="440">
        <f t="shared" si="20"/>
        <v>890</v>
      </c>
      <c r="V132" s="437">
        <f t="shared" si="29"/>
        <v>890</v>
      </c>
      <c r="W132" s="437">
        <f t="shared" si="30"/>
        <v>0</v>
      </c>
    </row>
    <row r="133" spans="1:23" s="151" customFormat="1" ht="21" customHeight="1" x14ac:dyDescent="0.3">
      <c r="A133" s="450" t="s">
        <v>81</v>
      </c>
      <c r="B133" s="432" t="s">
        <v>149</v>
      </c>
      <c r="C133" s="431" t="s">
        <v>208</v>
      </c>
      <c r="D133" s="440">
        <f t="shared" si="19"/>
        <v>48</v>
      </c>
      <c r="E133" s="445">
        <v>48</v>
      </c>
      <c r="F133" s="440"/>
      <c r="G133" s="440">
        <f t="shared" si="31"/>
        <v>48</v>
      </c>
      <c r="H133" s="445">
        <v>48</v>
      </c>
      <c r="I133" s="440"/>
      <c r="J133" s="439"/>
      <c r="K133" s="439"/>
      <c r="L133" s="439"/>
      <c r="M133" s="439"/>
      <c r="N133" s="439"/>
      <c r="O133" s="439"/>
      <c r="P133" s="439"/>
      <c r="Q133" s="439"/>
      <c r="R133" s="439"/>
      <c r="S133" s="439"/>
      <c r="T133" s="438">
        <f t="shared" si="32"/>
        <v>0</v>
      </c>
      <c r="U133" s="440">
        <f t="shared" si="20"/>
        <v>48</v>
      </c>
      <c r="V133" s="437">
        <f t="shared" si="29"/>
        <v>48</v>
      </c>
      <c r="W133" s="437">
        <f t="shared" si="30"/>
        <v>0</v>
      </c>
    </row>
    <row r="134" spans="1:23" s="151" customFormat="1" ht="21" customHeight="1" x14ac:dyDescent="0.3">
      <c r="A134" s="450" t="s">
        <v>82</v>
      </c>
      <c r="B134" s="432" t="s">
        <v>149</v>
      </c>
      <c r="C134" s="431" t="s">
        <v>208</v>
      </c>
      <c r="D134" s="440">
        <f t="shared" si="19"/>
        <v>1005</v>
      </c>
      <c r="E134" s="445">
        <v>1005</v>
      </c>
      <c r="F134" s="440"/>
      <c r="G134" s="440">
        <f t="shared" si="31"/>
        <v>1005</v>
      </c>
      <c r="H134" s="445">
        <v>1005</v>
      </c>
      <c r="I134" s="440"/>
      <c r="J134" s="439"/>
      <c r="K134" s="439"/>
      <c r="L134" s="439"/>
      <c r="M134" s="439"/>
      <c r="N134" s="439"/>
      <c r="O134" s="439"/>
      <c r="P134" s="439"/>
      <c r="Q134" s="439"/>
      <c r="R134" s="439"/>
      <c r="S134" s="439"/>
      <c r="T134" s="438">
        <f t="shared" si="32"/>
        <v>0</v>
      </c>
      <c r="U134" s="440">
        <f t="shared" si="20"/>
        <v>1005</v>
      </c>
      <c r="V134" s="437">
        <f t="shared" si="29"/>
        <v>1005</v>
      </c>
      <c r="W134" s="437">
        <f t="shared" si="30"/>
        <v>0</v>
      </c>
    </row>
    <row r="135" spans="1:23" s="151" customFormat="1" ht="20.25" customHeight="1" x14ac:dyDescent="0.3">
      <c r="A135" s="450" t="s">
        <v>83</v>
      </c>
      <c r="B135" s="432" t="s">
        <v>149</v>
      </c>
      <c r="C135" s="431" t="s">
        <v>208</v>
      </c>
      <c r="D135" s="440">
        <f t="shared" si="19"/>
        <v>300</v>
      </c>
      <c r="E135" s="445">
        <v>300</v>
      </c>
      <c r="F135" s="440"/>
      <c r="G135" s="440">
        <f t="shared" si="31"/>
        <v>295.2</v>
      </c>
      <c r="H135" s="445">
        <v>295.2</v>
      </c>
      <c r="I135" s="440"/>
      <c r="J135" s="439"/>
      <c r="K135" s="439"/>
      <c r="L135" s="439"/>
      <c r="M135" s="439"/>
      <c r="N135" s="439"/>
      <c r="O135" s="439"/>
      <c r="P135" s="439"/>
      <c r="Q135" s="439"/>
      <c r="R135" s="439"/>
      <c r="S135" s="439"/>
      <c r="T135" s="438">
        <f t="shared" si="32"/>
        <v>0</v>
      </c>
      <c r="U135" s="440">
        <f t="shared" si="20"/>
        <v>295.2</v>
      </c>
      <c r="V135" s="437">
        <f t="shared" si="29"/>
        <v>295.2</v>
      </c>
      <c r="W135" s="437">
        <f t="shared" si="30"/>
        <v>0</v>
      </c>
    </row>
    <row r="136" spans="1:23" s="151" customFormat="1" ht="17.25" customHeight="1" x14ac:dyDescent="0.3">
      <c r="A136" s="449" t="s">
        <v>212</v>
      </c>
      <c r="B136" s="433" t="s">
        <v>149</v>
      </c>
      <c r="C136" s="429" t="s">
        <v>213</v>
      </c>
      <c r="D136" s="436">
        <f t="shared" si="19"/>
        <v>38793.4</v>
      </c>
      <c r="E136" s="437">
        <f>SUM(E137+E138+E139+E140+E141+E142+E143+E144+E145+E146)</f>
        <v>35464.5</v>
      </c>
      <c r="F136" s="437">
        <f>SUM(F137+F138+F139+F140+F141+F142+F143+F145)</f>
        <v>3328.9</v>
      </c>
      <c r="G136" s="436">
        <f>SUM(H136:I136)</f>
        <v>71658.899999999994</v>
      </c>
      <c r="H136" s="437">
        <f>SUM(H137+H138+H139+H140+H141+H142+H143+H144+H145+H146+H148)</f>
        <v>43556.2</v>
      </c>
      <c r="I136" s="437">
        <f>SUM(I137+I138+I139+I140+I141+I142+I143+I144+I145+I146+I148)</f>
        <v>28102.7</v>
      </c>
      <c r="J136" s="437">
        <f>SUM(J137+J138+J139+J140+J141+J142+J143+J145+J148+J144)</f>
        <v>0</v>
      </c>
      <c r="K136" s="437">
        <f>SUM(K137+K138+K139+K140+K141+K142+K143+K145+K148+K146+K144)</f>
        <v>0</v>
      </c>
      <c r="L136" s="437"/>
      <c r="M136" s="437">
        <f>SUM(M137+M138+M139+M140+M141+M142+M143+M145+M148+M146)</f>
        <v>0</v>
      </c>
      <c r="N136" s="437"/>
      <c r="O136" s="437">
        <f>SUM(O137+O138+O139+O140+O141+O142+O143+O145+O146+O147+O148)</f>
        <v>0</v>
      </c>
      <c r="P136" s="437">
        <f>SUM(P137+P138+P139+P140+P141+P142+P143+P145+P146+P147+P148)</f>
        <v>0</v>
      </c>
      <c r="Q136" s="437">
        <f>SUM(Q137+Q138+Q139+Q140+Q141+Q142+Q143+Q145+Q146+Q147+Q148)</f>
        <v>0</v>
      </c>
      <c r="R136" s="437">
        <f>SUM(R137+R138+R139+R140+R141+R142+R143+R145)</f>
        <v>0</v>
      </c>
      <c r="S136" s="437"/>
      <c r="T136" s="438">
        <f t="shared" si="32"/>
        <v>0</v>
      </c>
      <c r="U136" s="436">
        <f>SUM(V136:W136)</f>
        <v>71658.899999999994</v>
      </c>
      <c r="V136" s="437">
        <f t="shared" si="29"/>
        <v>43556.2</v>
      </c>
      <c r="W136" s="437">
        <f t="shared" si="30"/>
        <v>28102.7</v>
      </c>
    </row>
    <row r="137" spans="1:23" s="151" customFormat="1" ht="17.25" customHeight="1" x14ac:dyDescent="0.3">
      <c r="A137" s="450" t="s">
        <v>390</v>
      </c>
      <c r="B137" s="432" t="s">
        <v>149</v>
      </c>
      <c r="C137" s="431" t="s">
        <v>213</v>
      </c>
      <c r="D137" s="440">
        <f t="shared" si="19"/>
        <v>28764.5</v>
      </c>
      <c r="E137" s="440">
        <v>28764.5</v>
      </c>
      <c r="F137" s="440"/>
      <c r="G137" s="440">
        <f t="shared" si="31"/>
        <v>28764.5</v>
      </c>
      <c r="H137" s="440">
        <v>28764.5</v>
      </c>
      <c r="I137" s="440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8">
        <f t="shared" si="32"/>
        <v>0</v>
      </c>
      <c r="U137" s="440">
        <f t="shared" si="20"/>
        <v>28764.5</v>
      </c>
      <c r="V137" s="437">
        <f t="shared" si="29"/>
        <v>28764.5</v>
      </c>
      <c r="W137" s="437">
        <f t="shared" si="30"/>
        <v>0</v>
      </c>
    </row>
    <row r="138" spans="1:23" s="151" customFormat="1" ht="24.75" hidden="1" customHeight="1" x14ac:dyDescent="0.3">
      <c r="A138" s="450" t="s">
        <v>391</v>
      </c>
      <c r="B138" s="432" t="s">
        <v>149</v>
      </c>
      <c r="C138" s="431" t="s">
        <v>213</v>
      </c>
      <c r="D138" s="440">
        <f t="shared" si="19"/>
        <v>0</v>
      </c>
      <c r="E138" s="440"/>
      <c r="F138" s="440"/>
      <c r="G138" s="440">
        <f t="shared" si="31"/>
        <v>0</v>
      </c>
      <c r="H138" s="440"/>
      <c r="I138" s="440"/>
      <c r="J138" s="439"/>
      <c r="K138" s="439"/>
      <c r="L138" s="439"/>
      <c r="M138" s="439"/>
      <c r="N138" s="439"/>
      <c r="O138" s="439"/>
      <c r="P138" s="439"/>
      <c r="Q138" s="439"/>
      <c r="R138" s="439"/>
      <c r="S138" s="439"/>
      <c r="T138" s="438">
        <f t="shared" si="32"/>
        <v>0</v>
      </c>
      <c r="U138" s="440">
        <f t="shared" si="20"/>
        <v>0</v>
      </c>
      <c r="V138" s="437">
        <f t="shared" si="29"/>
        <v>0</v>
      </c>
      <c r="W138" s="437">
        <f t="shared" si="30"/>
        <v>0</v>
      </c>
    </row>
    <row r="139" spans="1:23" s="151" customFormat="1" ht="39" customHeight="1" x14ac:dyDescent="0.3">
      <c r="A139" s="450" t="s">
        <v>997</v>
      </c>
      <c r="B139" s="432" t="s">
        <v>149</v>
      </c>
      <c r="C139" s="431" t="s">
        <v>213</v>
      </c>
      <c r="D139" s="440">
        <f t="shared" ref="D139:D219" si="39">SUM(E139:F139)</f>
        <v>1100</v>
      </c>
      <c r="E139" s="440">
        <v>1100</v>
      </c>
      <c r="F139" s="440"/>
      <c r="G139" s="440">
        <f t="shared" si="31"/>
        <v>1100</v>
      </c>
      <c r="H139" s="440">
        <v>1100</v>
      </c>
      <c r="I139" s="440"/>
      <c r="J139" s="439"/>
      <c r="K139" s="439"/>
      <c r="L139" s="439"/>
      <c r="M139" s="439"/>
      <c r="N139" s="439"/>
      <c r="O139" s="439"/>
      <c r="P139" s="439"/>
      <c r="Q139" s="439"/>
      <c r="R139" s="439"/>
      <c r="S139" s="439"/>
      <c r="T139" s="438">
        <f t="shared" si="32"/>
        <v>0</v>
      </c>
      <c r="U139" s="440">
        <f t="shared" si="20"/>
        <v>1100</v>
      </c>
      <c r="V139" s="437">
        <f t="shared" si="29"/>
        <v>1100</v>
      </c>
      <c r="W139" s="437">
        <f t="shared" si="30"/>
        <v>0</v>
      </c>
    </row>
    <row r="140" spans="1:23" s="151" customFormat="1" ht="16.5" hidden="1" customHeight="1" x14ac:dyDescent="0.3">
      <c r="A140" s="450" t="s">
        <v>393</v>
      </c>
      <c r="B140" s="432" t="s">
        <v>149</v>
      </c>
      <c r="C140" s="431" t="s">
        <v>213</v>
      </c>
      <c r="D140" s="440">
        <f t="shared" si="39"/>
        <v>0</v>
      </c>
      <c r="E140" s="440"/>
      <c r="F140" s="440"/>
      <c r="G140" s="440">
        <f t="shared" si="31"/>
        <v>0</v>
      </c>
      <c r="H140" s="440"/>
      <c r="I140" s="440"/>
      <c r="J140" s="439"/>
      <c r="K140" s="439"/>
      <c r="L140" s="439"/>
      <c r="M140" s="439"/>
      <c r="N140" s="439"/>
      <c r="O140" s="439"/>
      <c r="P140" s="439"/>
      <c r="Q140" s="439"/>
      <c r="R140" s="439"/>
      <c r="S140" s="439"/>
      <c r="T140" s="438">
        <f t="shared" si="32"/>
        <v>0</v>
      </c>
      <c r="U140" s="440">
        <f t="shared" si="20"/>
        <v>0</v>
      </c>
      <c r="V140" s="437">
        <f t="shared" ref="V140:V204" si="40">H140+J140+K140+M140</f>
        <v>0</v>
      </c>
      <c r="W140" s="437">
        <f t="shared" ref="W140:W204" si="41">I140+O140+P140+Q140+R140</f>
        <v>0</v>
      </c>
    </row>
    <row r="141" spans="1:23" s="151" customFormat="1" ht="54.75" customHeight="1" x14ac:dyDescent="0.3">
      <c r="A141" s="450" t="s">
        <v>999</v>
      </c>
      <c r="B141" s="432" t="s">
        <v>149</v>
      </c>
      <c r="C141" s="431" t="s">
        <v>213</v>
      </c>
      <c r="D141" s="440">
        <f t="shared" si="39"/>
        <v>300</v>
      </c>
      <c r="E141" s="440">
        <v>300</v>
      </c>
      <c r="F141" s="440"/>
      <c r="G141" s="440">
        <f t="shared" si="31"/>
        <v>3858.3</v>
      </c>
      <c r="H141" s="440">
        <v>300</v>
      </c>
      <c r="I141" s="440">
        <v>3558.3</v>
      </c>
      <c r="J141" s="439"/>
      <c r="K141" s="439"/>
      <c r="L141" s="439"/>
      <c r="M141" s="439"/>
      <c r="N141" s="439"/>
      <c r="O141" s="439"/>
      <c r="P141" s="439"/>
      <c r="Q141" s="439"/>
      <c r="R141" s="439"/>
      <c r="S141" s="439"/>
      <c r="T141" s="438">
        <f t="shared" si="32"/>
        <v>0</v>
      </c>
      <c r="U141" s="440">
        <f t="shared" ref="U141:U221" si="42">SUM(V141:W141)</f>
        <v>3858.3</v>
      </c>
      <c r="V141" s="437">
        <f t="shared" si="40"/>
        <v>300</v>
      </c>
      <c r="W141" s="437">
        <f t="shared" si="41"/>
        <v>3558.3</v>
      </c>
    </row>
    <row r="142" spans="1:23" s="151" customFormat="1" ht="34.5" customHeight="1" x14ac:dyDescent="0.3">
      <c r="A142" s="450" t="s">
        <v>998</v>
      </c>
      <c r="B142" s="432" t="s">
        <v>149</v>
      </c>
      <c r="C142" s="431" t="s">
        <v>213</v>
      </c>
      <c r="D142" s="440">
        <f t="shared" si="39"/>
        <v>1000</v>
      </c>
      <c r="E142" s="440">
        <v>1000</v>
      </c>
      <c r="F142" s="440"/>
      <c r="G142" s="440">
        <f t="shared" si="31"/>
        <v>8500</v>
      </c>
      <c r="H142" s="440">
        <v>8500</v>
      </c>
      <c r="I142" s="440"/>
      <c r="J142" s="439"/>
      <c r="K142" s="439"/>
      <c r="L142" s="439"/>
      <c r="M142" s="439"/>
      <c r="N142" s="439"/>
      <c r="O142" s="439"/>
      <c r="P142" s="439"/>
      <c r="Q142" s="439"/>
      <c r="R142" s="439"/>
      <c r="S142" s="439"/>
      <c r="T142" s="438">
        <f t="shared" si="32"/>
        <v>0</v>
      </c>
      <c r="U142" s="440">
        <f t="shared" si="42"/>
        <v>8500</v>
      </c>
      <c r="V142" s="437">
        <f t="shared" si="40"/>
        <v>8500</v>
      </c>
      <c r="W142" s="437">
        <f t="shared" si="41"/>
        <v>0</v>
      </c>
    </row>
    <row r="143" spans="1:23" s="151" customFormat="1" ht="0.75" hidden="1" customHeight="1" x14ac:dyDescent="0.3">
      <c r="A143" s="450" t="s">
        <v>1112</v>
      </c>
      <c r="B143" s="432" t="s">
        <v>149</v>
      </c>
      <c r="C143" s="431" t="s">
        <v>213</v>
      </c>
      <c r="D143" s="440">
        <f t="shared" si="39"/>
        <v>0</v>
      </c>
      <c r="E143" s="440"/>
      <c r="F143" s="440"/>
      <c r="G143" s="440">
        <f t="shared" si="31"/>
        <v>0</v>
      </c>
      <c r="H143" s="440"/>
      <c r="I143" s="440"/>
      <c r="J143" s="439"/>
      <c r="K143" s="439"/>
      <c r="L143" s="439"/>
      <c r="M143" s="439"/>
      <c r="N143" s="439"/>
      <c r="O143" s="439"/>
      <c r="P143" s="439"/>
      <c r="Q143" s="439"/>
      <c r="R143" s="439"/>
      <c r="S143" s="439"/>
      <c r="T143" s="438">
        <f t="shared" si="32"/>
        <v>0</v>
      </c>
      <c r="U143" s="440">
        <f t="shared" ref="U143" si="43">SUM(V143:W143)</f>
        <v>0</v>
      </c>
      <c r="V143" s="437">
        <f t="shared" si="40"/>
        <v>0</v>
      </c>
      <c r="W143" s="437">
        <f t="shared" si="41"/>
        <v>0</v>
      </c>
    </row>
    <row r="144" spans="1:23" s="151" customFormat="1" ht="40.5" customHeight="1" x14ac:dyDescent="0.3">
      <c r="A144" s="450" t="s">
        <v>485</v>
      </c>
      <c r="B144" s="432" t="s">
        <v>149</v>
      </c>
      <c r="C144" s="431" t="s">
        <v>213</v>
      </c>
      <c r="D144" s="440">
        <f t="shared" si="39"/>
        <v>300</v>
      </c>
      <c r="E144" s="440">
        <v>300</v>
      </c>
      <c r="F144" s="440"/>
      <c r="G144" s="440">
        <f t="shared" si="31"/>
        <v>408.6</v>
      </c>
      <c r="H144" s="440">
        <v>408.6</v>
      </c>
      <c r="I144" s="440"/>
      <c r="J144" s="439"/>
      <c r="K144" s="439"/>
      <c r="L144" s="439"/>
      <c r="M144" s="439"/>
      <c r="N144" s="439"/>
      <c r="O144" s="439"/>
      <c r="P144" s="439"/>
      <c r="Q144" s="439"/>
      <c r="R144" s="439"/>
      <c r="S144" s="439"/>
      <c r="T144" s="438">
        <f t="shared" si="32"/>
        <v>0</v>
      </c>
      <c r="U144" s="440">
        <f t="shared" si="42"/>
        <v>408.6</v>
      </c>
      <c r="V144" s="437">
        <f t="shared" si="40"/>
        <v>408.6</v>
      </c>
      <c r="W144" s="437">
        <f t="shared" si="41"/>
        <v>0</v>
      </c>
    </row>
    <row r="145" spans="1:23" s="151" customFormat="1" ht="35.25" customHeight="1" x14ac:dyDescent="0.3">
      <c r="A145" s="450" t="s">
        <v>537</v>
      </c>
      <c r="B145" s="432" t="s">
        <v>149</v>
      </c>
      <c r="C145" s="431" t="s">
        <v>213</v>
      </c>
      <c r="D145" s="440">
        <f t="shared" si="39"/>
        <v>3328.9</v>
      </c>
      <c r="E145" s="440"/>
      <c r="F145" s="440">
        <v>3328.9</v>
      </c>
      <c r="G145" s="440">
        <f t="shared" si="31"/>
        <v>3328.9</v>
      </c>
      <c r="H145" s="440"/>
      <c r="I145" s="440">
        <v>3328.9</v>
      </c>
      <c r="J145" s="439"/>
      <c r="K145" s="439"/>
      <c r="L145" s="439"/>
      <c r="M145" s="439"/>
      <c r="N145" s="439"/>
      <c r="O145" s="439"/>
      <c r="P145" s="439"/>
      <c r="Q145" s="439"/>
      <c r="R145" s="439"/>
      <c r="S145" s="439"/>
      <c r="T145" s="438">
        <f t="shared" si="32"/>
        <v>0</v>
      </c>
      <c r="U145" s="440">
        <f t="shared" si="42"/>
        <v>3328.9</v>
      </c>
      <c r="V145" s="437">
        <f t="shared" si="40"/>
        <v>0</v>
      </c>
      <c r="W145" s="437">
        <f t="shared" si="41"/>
        <v>3328.9</v>
      </c>
    </row>
    <row r="146" spans="1:23" s="151" customFormat="1" ht="78.75" customHeight="1" x14ac:dyDescent="0.3">
      <c r="A146" s="450" t="s">
        <v>1013</v>
      </c>
      <c r="B146" s="432" t="s">
        <v>149</v>
      </c>
      <c r="C146" s="431" t="s">
        <v>213</v>
      </c>
      <c r="D146" s="440">
        <f t="shared" si="39"/>
        <v>4000</v>
      </c>
      <c r="E146" s="440">
        <v>4000</v>
      </c>
      <c r="F146" s="440"/>
      <c r="G146" s="440">
        <f t="shared" si="31"/>
        <v>23199.9</v>
      </c>
      <c r="H146" s="440">
        <v>4418</v>
      </c>
      <c r="I146" s="440">
        <v>18781.900000000001</v>
      </c>
      <c r="J146" s="439"/>
      <c r="K146" s="439"/>
      <c r="L146" s="439"/>
      <c r="M146" s="439"/>
      <c r="N146" s="439"/>
      <c r="O146" s="439"/>
      <c r="P146" s="439"/>
      <c r="Q146" s="439"/>
      <c r="R146" s="439"/>
      <c r="S146" s="439"/>
      <c r="T146" s="438">
        <f t="shared" si="32"/>
        <v>0</v>
      </c>
      <c r="U146" s="440">
        <f t="shared" si="42"/>
        <v>23199.9</v>
      </c>
      <c r="V146" s="437">
        <f t="shared" si="40"/>
        <v>4418</v>
      </c>
      <c r="W146" s="437">
        <f t="shared" si="41"/>
        <v>18781.900000000001</v>
      </c>
    </row>
    <row r="147" spans="1:23" s="151" customFormat="1" ht="39" hidden="1" customHeight="1" x14ac:dyDescent="0.3">
      <c r="A147" s="450" t="s">
        <v>744</v>
      </c>
      <c r="B147" s="432" t="s">
        <v>149</v>
      </c>
      <c r="C147" s="431" t="s">
        <v>213</v>
      </c>
      <c r="D147" s="440"/>
      <c r="E147" s="440"/>
      <c r="F147" s="440"/>
      <c r="G147" s="440"/>
      <c r="H147" s="440"/>
      <c r="I147" s="440"/>
      <c r="J147" s="439"/>
      <c r="K147" s="439"/>
      <c r="L147" s="439"/>
      <c r="M147" s="439"/>
      <c r="N147" s="439"/>
      <c r="O147" s="439"/>
      <c r="P147" s="439"/>
      <c r="Q147" s="439"/>
      <c r="R147" s="439"/>
      <c r="S147" s="439"/>
      <c r="T147" s="438">
        <f t="shared" si="32"/>
        <v>0</v>
      </c>
      <c r="U147" s="440">
        <f t="shared" si="42"/>
        <v>0</v>
      </c>
      <c r="V147" s="437">
        <f t="shared" si="40"/>
        <v>0</v>
      </c>
      <c r="W147" s="437">
        <f t="shared" si="41"/>
        <v>0</v>
      </c>
    </row>
    <row r="148" spans="1:23" s="151" customFormat="1" ht="44.25" customHeight="1" x14ac:dyDescent="0.3">
      <c r="A148" s="450" t="s">
        <v>1000</v>
      </c>
      <c r="B148" s="432" t="s">
        <v>149</v>
      </c>
      <c r="C148" s="431" t="s">
        <v>213</v>
      </c>
      <c r="D148" s="440"/>
      <c r="E148" s="440"/>
      <c r="F148" s="440"/>
      <c r="G148" s="440">
        <f t="shared" ref="G148:G153" si="44">SUM(H148:I148)</f>
        <v>2498.6999999999998</v>
      </c>
      <c r="H148" s="440">
        <f>H149+H150+H151+H152+H153</f>
        <v>65.099999999999994</v>
      </c>
      <c r="I148" s="439">
        <f>SUM(I149:I153)</f>
        <v>2433.6</v>
      </c>
      <c r="J148" s="439">
        <f>SUM(J149:J153)</f>
        <v>0</v>
      </c>
      <c r="K148" s="439"/>
      <c r="L148" s="439"/>
      <c r="M148" s="439"/>
      <c r="N148" s="439"/>
      <c r="O148" s="439"/>
      <c r="P148" s="439"/>
      <c r="Q148" s="439"/>
      <c r="R148" s="439"/>
      <c r="S148" s="439"/>
      <c r="T148" s="438">
        <f t="shared" si="32"/>
        <v>0</v>
      </c>
      <c r="U148" s="440">
        <f t="shared" si="42"/>
        <v>2498.6999999999998</v>
      </c>
      <c r="V148" s="437">
        <f t="shared" si="40"/>
        <v>65.099999999999994</v>
      </c>
      <c r="W148" s="437">
        <f t="shared" si="41"/>
        <v>2433.6</v>
      </c>
    </row>
    <row r="149" spans="1:23" s="151" customFormat="1" ht="18" customHeight="1" x14ac:dyDescent="0.3">
      <c r="A149" s="450" t="s">
        <v>745</v>
      </c>
      <c r="B149" s="432" t="s">
        <v>149</v>
      </c>
      <c r="C149" s="431" t="s">
        <v>213</v>
      </c>
      <c r="D149" s="440"/>
      <c r="E149" s="440"/>
      <c r="F149" s="440"/>
      <c r="G149" s="440">
        <f t="shared" si="44"/>
        <v>2301.4</v>
      </c>
      <c r="H149" s="440">
        <v>25.9</v>
      </c>
      <c r="I149" s="440">
        <v>2275.5</v>
      </c>
      <c r="J149" s="439"/>
      <c r="K149" s="439"/>
      <c r="L149" s="439"/>
      <c r="M149" s="439"/>
      <c r="N149" s="439"/>
      <c r="O149" s="439"/>
      <c r="P149" s="439"/>
      <c r="Q149" s="439"/>
      <c r="R149" s="439"/>
      <c r="S149" s="439"/>
      <c r="T149" s="438">
        <f t="shared" si="32"/>
        <v>0</v>
      </c>
      <c r="U149" s="440">
        <f t="shared" si="42"/>
        <v>2301.4</v>
      </c>
      <c r="V149" s="437">
        <f t="shared" si="40"/>
        <v>25.9</v>
      </c>
      <c r="W149" s="437">
        <f t="shared" si="41"/>
        <v>2275.5</v>
      </c>
    </row>
    <row r="150" spans="1:23" s="151" customFormat="1" ht="23.25" customHeight="1" x14ac:dyDescent="0.3">
      <c r="A150" s="450" t="s">
        <v>746</v>
      </c>
      <c r="B150" s="432" t="s">
        <v>149</v>
      </c>
      <c r="C150" s="431" t="s">
        <v>213</v>
      </c>
      <c r="D150" s="440"/>
      <c r="E150" s="440"/>
      <c r="F150" s="440"/>
      <c r="G150" s="440">
        <f t="shared" si="44"/>
        <v>11.100000000000001</v>
      </c>
      <c r="H150" s="440">
        <v>2.2000000000000002</v>
      </c>
      <c r="I150" s="440">
        <v>8.9</v>
      </c>
      <c r="J150" s="439"/>
      <c r="K150" s="439"/>
      <c r="L150" s="439"/>
      <c r="M150" s="439"/>
      <c r="N150" s="439"/>
      <c r="O150" s="439"/>
      <c r="P150" s="439"/>
      <c r="Q150" s="439"/>
      <c r="R150" s="439"/>
      <c r="S150" s="439"/>
      <c r="T150" s="438">
        <f t="shared" si="32"/>
        <v>0</v>
      </c>
      <c r="U150" s="440">
        <f t="shared" si="42"/>
        <v>11.100000000000001</v>
      </c>
      <c r="V150" s="437">
        <f t="shared" si="40"/>
        <v>2.2000000000000002</v>
      </c>
      <c r="W150" s="437">
        <f t="shared" si="41"/>
        <v>8.9</v>
      </c>
    </row>
    <row r="151" spans="1:23" s="151" customFormat="1" ht="21.75" customHeight="1" x14ac:dyDescent="0.3">
      <c r="A151" s="450" t="s">
        <v>747</v>
      </c>
      <c r="B151" s="432" t="s">
        <v>149</v>
      </c>
      <c r="C151" s="431" t="s">
        <v>213</v>
      </c>
      <c r="D151" s="440"/>
      <c r="E151" s="440"/>
      <c r="F151" s="440"/>
      <c r="G151" s="440">
        <f t="shared" si="44"/>
        <v>6.9</v>
      </c>
      <c r="H151" s="440">
        <v>1.4</v>
      </c>
      <c r="I151" s="440">
        <v>5.5</v>
      </c>
      <c r="J151" s="439"/>
      <c r="K151" s="439"/>
      <c r="L151" s="439"/>
      <c r="M151" s="439"/>
      <c r="N151" s="439"/>
      <c r="O151" s="439"/>
      <c r="P151" s="439"/>
      <c r="Q151" s="439"/>
      <c r="R151" s="439"/>
      <c r="S151" s="439"/>
      <c r="T151" s="438">
        <f t="shared" si="32"/>
        <v>0</v>
      </c>
      <c r="U151" s="440">
        <f t="shared" si="42"/>
        <v>6.9</v>
      </c>
      <c r="V151" s="437">
        <f t="shared" si="40"/>
        <v>1.4</v>
      </c>
      <c r="W151" s="437">
        <f t="shared" si="41"/>
        <v>5.5</v>
      </c>
    </row>
    <row r="152" spans="1:23" s="151" customFormat="1" ht="18.75" customHeight="1" x14ac:dyDescent="0.3">
      <c r="A152" s="450" t="s">
        <v>263</v>
      </c>
      <c r="B152" s="432" t="s">
        <v>149</v>
      </c>
      <c r="C152" s="431" t="s">
        <v>213</v>
      </c>
      <c r="D152" s="440"/>
      <c r="E152" s="440"/>
      <c r="F152" s="440"/>
      <c r="G152" s="440">
        <f t="shared" si="44"/>
        <v>99.1</v>
      </c>
      <c r="H152" s="440">
        <v>19.600000000000001</v>
      </c>
      <c r="I152" s="440">
        <v>79.5</v>
      </c>
      <c r="J152" s="439"/>
      <c r="K152" s="439"/>
      <c r="L152" s="439"/>
      <c r="M152" s="439"/>
      <c r="N152" s="439"/>
      <c r="O152" s="439"/>
      <c r="P152" s="439"/>
      <c r="Q152" s="439"/>
      <c r="R152" s="439"/>
      <c r="S152" s="439"/>
      <c r="T152" s="438">
        <f t="shared" si="32"/>
        <v>0</v>
      </c>
      <c r="U152" s="440">
        <f t="shared" si="42"/>
        <v>99.1</v>
      </c>
      <c r="V152" s="437">
        <f t="shared" si="40"/>
        <v>19.600000000000001</v>
      </c>
      <c r="W152" s="437">
        <f t="shared" si="41"/>
        <v>79.5</v>
      </c>
    </row>
    <row r="153" spans="1:23" s="151" customFormat="1" ht="16.5" customHeight="1" x14ac:dyDescent="0.3">
      <c r="A153" s="450" t="s">
        <v>773</v>
      </c>
      <c r="B153" s="432" t="s">
        <v>149</v>
      </c>
      <c r="C153" s="431" t="s">
        <v>213</v>
      </c>
      <c r="D153" s="440"/>
      <c r="E153" s="440"/>
      <c r="F153" s="440"/>
      <c r="G153" s="440">
        <f t="shared" si="44"/>
        <v>80.2</v>
      </c>
      <c r="H153" s="440">
        <v>16</v>
      </c>
      <c r="I153" s="440">
        <v>64.2</v>
      </c>
      <c r="J153" s="439"/>
      <c r="K153" s="439"/>
      <c r="L153" s="439"/>
      <c r="M153" s="439"/>
      <c r="N153" s="439"/>
      <c r="O153" s="439"/>
      <c r="P153" s="439"/>
      <c r="Q153" s="439"/>
      <c r="R153" s="439"/>
      <c r="S153" s="439"/>
      <c r="T153" s="438">
        <f t="shared" si="32"/>
        <v>0</v>
      </c>
      <c r="U153" s="440">
        <f t="shared" si="42"/>
        <v>80.2</v>
      </c>
      <c r="V153" s="437">
        <f t="shared" si="40"/>
        <v>16</v>
      </c>
      <c r="W153" s="437">
        <f t="shared" si="41"/>
        <v>64.2</v>
      </c>
    </row>
    <row r="154" spans="1:23" s="430" customFormat="1" ht="17.25" customHeight="1" x14ac:dyDescent="0.3">
      <c r="A154" s="453" t="s">
        <v>214</v>
      </c>
      <c r="B154" s="429" t="s">
        <v>151</v>
      </c>
      <c r="C154" s="429" t="s">
        <v>143</v>
      </c>
      <c r="D154" s="436">
        <f t="shared" si="39"/>
        <v>171168.7</v>
      </c>
      <c r="E154" s="437">
        <f>SUM(E155+E182+E194)</f>
        <v>149452</v>
      </c>
      <c r="F154" s="437">
        <f>SUM(F155+F182+F194)</f>
        <v>21716.7</v>
      </c>
      <c r="G154" s="436">
        <f t="shared" si="31"/>
        <v>315846.40000000002</v>
      </c>
      <c r="H154" s="437">
        <f t="shared" ref="H154:R154" si="45">SUM(H155+H182+H194)</f>
        <v>156446.5</v>
      </c>
      <c r="I154" s="437">
        <f t="shared" si="45"/>
        <v>159399.9</v>
      </c>
      <c r="J154" s="437">
        <f t="shared" si="45"/>
        <v>0</v>
      </c>
      <c r="K154" s="437">
        <f t="shared" si="45"/>
        <v>0</v>
      </c>
      <c r="L154" s="437"/>
      <c r="M154" s="437">
        <f t="shared" si="45"/>
        <v>0</v>
      </c>
      <c r="N154" s="437"/>
      <c r="O154" s="437">
        <f t="shared" si="45"/>
        <v>0</v>
      </c>
      <c r="P154" s="437">
        <f t="shared" si="45"/>
        <v>0</v>
      </c>
      <c r="Q154" s="437">
        <f t="shared" si="45"/>
        <v>0</v>
      </c>
      <c r="R154" s="437">
        <f t="shared" si="45"/>
        <v>0</v>
      </c>
      <c r="S154" s="437"/>
      <c r="T154" s="438">
        <f t="shared" si="32"/>
        <v>0</v>
      </c>
      <c r="U154" s="436">
        <f t="shared" si="42"/>
        <v>315846.40000000002</v>
      </c>
      <c r="V154" s="437">
        <f t="shared" si="40"/>
        <v>156446.5</v>
      </c>
      <c r="W154" s="437">
        <f t="shared" si="41"/>
        <v>159399.9</v>
      </c>
    </row>
    <row r="155" spans="1:23" s="147" customFormat="1" ht="23.25" customHeight="1" x14ac:dyDescent="0.3">
      <c r="A155" s="453" t="s">
        <v>215</v>
      </c>
      <c r="B155" s="429" t="s">
        <v>151</v>
      </c>
      <c r="C155" s="429" t="s">
        <v>142</v>
      </c>
      <c r="D155" s="436">
        <f t="shared" si="39"/>
        <v>7500</v>
      </c>
      <c r="E155" s="437">
        <f>SUM(E163+E164+E167+E168+E173+E174+E175)</f>
        <v>7500</v>
      </c>
      <c r="F155" s="437">
        <f>SUM(F163+F164+F167+F168+F173+F174+F175)</f>
        <v>0</v>
      </c>
      <c r="G155" s="436">
        <f>SUM(H155:I155)</f>
        <v>198712.5</v>
      </c>
      <c r="H155" s="437">
        <f>SUM(H156:H179)</f>
        <v>63503.5</v>
      </c>
      <c r="I155" s="437">
        <f>SUM(I156:I163)</f>
        <v>135209</v>
      </c>
      <c r="J155" s="437">
        <f>SUM(J163+J164+J167+J168+J173+J174+J175+J156+J179+J178)</f>
        <v>0</v>
      </c>
      <c r="K155" s="437">
        <f t="shared" ref="K155:R155" si="46">SUM(K156:K163)</f>
        <v>0</v>
      </c>
      <c r="L155" s="437"/>
      <c r="M155" s="437">
        <f t="shared" si="46"/>
        <v>0</v>
      </c>
      <c r="N155" s="437"/>
      <c r="O155" s="437">
        <f t="shared" si="46"/>
        <v>0</v>
      </c>
      <c r="P155" s="437">
        <f t="shared" si="46"/>
        <v>0</v>
      </c>
      <c r="Q155" s="437">
        <f t="shared" si="46"/>
        <v>0</v>
      </c>
      <c r="R155" s="437">
        <f t="shared" si="46"/>
        <v>0</v>
      </c>
      <c r="S155" s="437"/>
      <c r="T155" s="442">
        <f t="shared" si="32"/>
        <v>0</v>
      </c>
      <c r="U155" s="436">
        <f t="shared" si="42"/>
        <v>198712.5</v>
      </c>
      <c r="V155" s="437">
        <f t="shared" si="40"/>
        <v>63503.5</v>
      </c>
      <c r="W155" s="437">
        <f t="shared" si="41"/>
        <v>135209</v>
      </c>
    </row>
    <row r="156" spans="1:23" s="151" customFormat="1" ht="41.25" customHeight="1" x14ac:dyDescent="0.3">
      <c r="A156" s="450" t="s">
        <v>886</v>
      </c>
      <c r="B156" s="431" t="s">
        <v>151</v>
      </c>
      <c r="C156" s="431" t="s">
        <v>142</v>
      </c>
      <c r="D156" s="440"/>
      <c r="E156" s="437"/>
      <c r="F156" s="437"/>
      <c r="G156" s="440">
        <f>SUM(H156:I156)</f>
        <v>34355.199999999997</v>
      </c>
      <c r="H156" s="441">
        <v>34355.199999999997</v>
      </c>
      <c r="I156" s="437"/>
      <c r="J156" s="439"/>
      <c r="K156" s="439"/>
      <c r="L156" s="439"/>
      <c r="M156" s="439"/>
      <c r="N156" s="439"/>
      <c r="O156" s="439"/>
      <c r="P156" s="439"/>
      <c r="Q156" s="439"/>
      <c r="R156" s="439"/>
      <c r="S156" s="439"/>
      <c r="T156" s="438">
        <f t="shared" si="32"/>
        <v>0</v>
      </c>
      <c r="U156" s="440">
        <f t="shared" si="42"/>
        <v>34355.199999999997</v>
      </c>
      <c r="V156" s="437">
        <f t="shared" si="40"/>
        <v>34355.199999999997</v>
      </c>
      <c r="W156" s="437">
        <f t="shared" si="41"/>
        <v>0</v>
      </c>
    </row>
    <row r="157" spans="1:23" s="151" customFormat="1" ht="59.25" customHeight="1" x14ac:dyDescent="0.3">
      <c r="A157" s="450" t="s">
        <v>889</v>
      </c>
      <c r="B157" s="431" t="s">
        <v>151</v>
      </c>
      <c r="C157" s="431" t="s">
        <v>142</v>
      </c>
      <c r="D157" s="440"/>
      <c r="E157" s="437"/>
      <c r="F157" s="437"/>
      <c r="G157" s="440">
        <f>SUM(H157:I157)</f>
        <v>105555.6</v>
      </c>
      <c r="H157" s="441">
        <v>10555.6</v>
      </c>
      <c r="I157" s="441">
        <v>95000</v>
      </c>
      <c r="J157" s="439"/>
      <c r="K157" s="439"/>
      <c r="L157" s="439"/>
      <c r="M157" s="439"/>
      <c r="N157" s="439"/>
      <c r="O157" s="439"/>
      <c r="P157" s="439"/>
      <c r="Q157" s="439"/>
      <c r="R157" s="439"/>
      <c r="S157" s="439"/>
      <c r="T157" s="438">
        <f t="shared" si="32"/>
        <v>0</v>
      </c>
      <c r="U157" s="440">
        <f t="shared" si="42"/>
        <v>105555.6</v>
      </c>
      <c r="V157" s="437">
        <f t="shared" si="40"/>
        <v>10555.6</v>
      </c>
      <c r="W157" s="437">
        <f t="shared" si="41"/>
        <v>95000</v>
      </c>
    </row>
    <row r="158" spans="1:23" s="151" customFormat="1" ht="42" customHeight="1" x14ac:dyDescent="0.3">
      <c r="A158" s="450" t="s">
        <v>972</v>
      </c>
      <c r="B158" s="431" t="s">
        <v>151</v>
      </c>
      <c r="C158" s="431" t="s">
        <v>142</v>
      </c>
      <c r="D158" s="440"/>
      <c r="E158" s="437"/>
      <c r="F158" s="437"/>
      <c r="G158" s="440">
        <f>SUM(H158:I158)</f>
        <v>32293.899999999998</v>
      </c>
      <c r="H158" s="441">
        <v>523.29999999999995</v>
      </c>
      <c r="I158" s="441">
        <v>31770.6</v>
      </c>
      <c r="J158" s="439"/>
      <c r="K158" s="439"/>
      <c r="L158" s="439"/>
      <c r="M158" s="439"/>
      <c r="N158" s="439"/>
      <c r="O158" s="439"/>
      <c r="P158" s="439"/>
      <c r="Q158" s="439"/>
      <c r="R158" s="439"/>
      <c r="S158" s="439"/>
      <c r="T158" s="438">
        <f t="shared" si="32"/>
        <v>0</v>
      </c>
      <c r="U158" s="440">
        <f>SUM(V158:W158)</f>
        <v>32293.899999999998</v>
      </c>
      <c r="V158" s="437">
        <f t="shared" si="40"/>
        <v>523.29999999999995</v>
      </c>
      <c r="W158" s="437">
        <f t="shared" si="41"/>
        <v>31770.6</v>
      </c>
    </row>
    <row r="159" spans="1:23" s="151" customFormat="1" ht="42" customHeight="1" x14ac:dyDescent="0.3">
      <c r="A159" s="450" t="s">
        <v>968</v>
      </c>
      <c r="B159" s="431" t="s">
        <v>151</v>
      </c>
      <c r="C159" s="431" t="s">
        <v>142</v>
      </c>
      <c r="D159" s="440"/>
      <c r="E159" s="437"/>
      <c r="F159" s="437"/>
      <c r="G159" s="440">
        <f t="shared" si="31"/>
        <v>5037.8999999999996</v>
      </c>
      <c r="H159" s="441">
        <v>1409</v>
      </c>
      <c r="I159" s="441">
        <v>3628.9</v>
      </c>
      <c r="J159" s="439"/>
      <c r="K159" s="439"/>
      <c r="L159" s="439"/>
      <c r="M159" s="439"/>
      <c r="N159" s="439"/>
      <c r="O159" s="439"/>
      <c r="P159" s="439"/>
      <c r="Q159" s="439"/>
      <c r="R159" s="439"/>
      <c r="S159" s="439"/>
      <c r="T159" s="438">
        <f t="shared" si="32"/>
        <v>0</v>
      </c>
      <c r="U159" s="440">
        <f>SUM(V159:W159)</f>
        <v>5037.8999999999996</v>
      </c>
      <c r="V159" s="437">
        <f t="shared" si="40"/>
        <v>1409</v>
      </c>
      <c r="W159" s="437">
        <f t="shared" si="41"/>
        <v>3628.9</v>
      </c>
    </row>
    <row r="160" spans="1:23" s="151" customFormat="1" ht="24.75" customHeight="1" x14ac:dyDescent="0.3">
      <c r="A160" s="450" t="s">
        <v>1169</v>
      </c>
      <c r="B160" s="431" t="s">
        <v>151</v>
      </c>
      <c r="C160" s="431" t="s">
        <v>142</v>
      </c>
      <c r="D160" s="440"/>
      <c r="E160" s="437"/>
      <c r="F160" s="437"/>
      <c r="G160" s="440">
        <f t="shared" si="31"/>
        <v>5062.6000000000004</v>
      </c>
      <c r="H160" s="441">
        <v>253.1</v>
      </c>
      <c r="I160" s="441">
        <v>4809.5</v>
      </c>
      <c r="J160" s="439"/>
      <c r="K160" s="439"/>
      <c r="L160" s="439"/>
      <c r="M160" s="439"/>
      <c r="N160" s="439"/>
      <c r="O160" s="439"/>
      <c r="P160" s="439"/>
      <c r="Q160" s="439"/>
      <c r="R160" s="439"/>
      <c r="S160" s="439"/>
      <c r="T160" s="438">
        <f t="shared" si="32"/>
        <v>0</v>
      </c>
      <c r="U160" s="440">
        <f>SUM(V160:W160)</f>
        <v>5062.6000000000004</v>
      </c>
      <c r="V160" s="437">
        <f t="shared" ref="V160" si="47">H160+J160+K160+M160</f>
        <v>253.1</v>
      </c>
      <c r="W160" s="437">
        <f t="shared" ref="W160" si="48">I160+O160+P160+Q160+R160</f>
        <v>4809.5</v>
      </c>
    </row>
    <row r="161" spans="1:23" s="151" customFormat="1" ht="37.5" x14ac:dyDescent="0.3">
      <c r="A161" s="450" t="s">
        <v>965</v>
      </c>
      <c r="B161" s="432" t="s">
        <v>151</v>
      </c>
      <c r="C161" s="432" t="s">
        <v>142</v>
      </c>
      <c r="D161" s="440"/>
      <c r="E161" s="440"/>
      <c r="F161" s="440"/>
      <c r="G161" s="440">
        <f t="shared" si="31"/>
        <v>600</v>
      </c>
      <c r="H161" s="440">
        <v>600</v>
      </c>
      <c r="I161" s="440"/>
      <c r="J161" s="439"/>
      <c r="K161" s="439"/>
      <c r="L161" s="439"/>
      <c r="M161" s="439"/>
      <c r="N161" s="439"/>
      <c r="O161" s="439"/>
      <c r="P161" s="439"/>
      <c r="Q161" s="439"/>
      <c r="R161" s="439"/>
      <c r="S161" s="439"/>
      <c r="T161" s="438">
        <f t="shared" ref="T161" si="49">SUM(J161:R161)</f>
        <v>0</v>
      </c>
      <c r="U161" s="440">
        <f t="shared" ref="U161" si="50">SUM(V161:W161)</f>
        <v>600</v>
      </c>
      <c r="V161" s="437">
        <f t="shared" si="40"/>
        <v>600</v>
      </c>
      <c r="W161" s="437">
        <f t="shared" si="41"/>
        <v>0</v>
      </c>
    </row>
    <row r="162" spans="1:23" s="151" customFormat="1" ht="42" customHeight="1" x14ac:dyDescent="0.3">
      <c r="A162" s="450" t="s">
        <v>1168</v>
      </c>
      <c r="B162" s="431" t="s">
        <v>151</v>
      </c>
      <c r="C162" s="431" t="s">
        <v>142</v>
      </c>
      <c r="D162" s="440"/>
      <c r="E162" s="437"/>
      <c r="F162" s="437"/>
      <c r="G162" s="440">
        <f t="shared" si="31"/>
        <v>9877.1</v>
      </c>
      <c r="H162" s="441">
        <v>9877.1</v>
      </c>
      <c r="I162" s="441"/>
      <c r="J162" s="439"/>
      <c r="K162" s="439"/>
      <c r="L162" s="439"/>
      <c r="M162" s="439"/>
      <c r="N162" s="439"/>
      <c r="O162" s="439"/>
      <c r="P162" s="439"/>
      <c r="Q162" s="439"/>
      <c r="R162" s="439"/>
      <c r="S162" s="439"/>
      <c r="T162" s="438">
        <f t="shared" ref="T162" si="51">SUM(J162:R162)</f>
        <v>0</v>
      </c>
      <c r="U162" s="440">
        <f t="shared" ref="U162" si="52">SUM(V162:W162)</f>
        <v>9877.1</v>
      </c>
      <c r="V162" s="437">
        <f t="shared" si="40"/>
        <v>9877.1</v>
      </c>
      <c r="W162" s="437">
        <f t="shared" si="41"/>
        <v>0</v>
      </c>
    </row>
    <row r="163" spans="1:23" s="151" customFormat="1" ht="39.75" customHeight="1" x14ac:dyDescent="0.3">
      <c r="A163" s="450" t="s">
        <v>1014</v>
      </c>
      <c r="B163" s="432" t="s">
        <v>151</v>
      </c>
      <c r="C163" s="431" t="s">
        <v>142</v>
      </c>
      <c r="D163" s="440">
        <f t="shared" si="39"/>
        <v>7500</v>
      </c>
      <c r="E163" s="440">
        <v>7500</v>
      </c>
      <c r="F163" s="440"/>
      <c r="G163" s="440">
        <f t="shared" si="31"/>
        <v>5017.6000000000004</v>
      </c>
      <c r="H163" s="440">
        <v>5017.6000000000004</v>
      </c>
      <c r="I163" s="440"/>
      <c r="J163" s="439"/>
      <c r="K163" s="439"/>
      <c r="L163" s="439"/>
      <c r="M163" s="439"/>
      <c r="N163" s="439"/>
      <c r="O163" s="439"/>
      <c r="P163" s="439"/>
      <c r="Q163" s="439"/>
      <c r="R163" s="439"/>
      <c r="S163" s="439"/>
      <c r="T163" s="438">
        <f t="shared" si="32"/>
        <v>0</v>
      </c>
      <c r="U163" s="440">
        <f t="shared" si="42"/>
        <v>5017.6000000000004</v>
      </c>
      <c r="V163" s="437">
        <f t="shared" si="40"/>
        <v>5017.6000000000004</v>
      </c>
      <c r="W163" s="437">
        <f t="shared" si="41"/>
        <v>0</v>
      </c>
    </row>
    <row r="164" spans="1:23" s="151" customFormat="1" ht="14.25" hidden="1" customHeight="1" x14ac:dyDescent="0.3">
      <c r="A164" s="450" t="s">
        <v>216</v>
      </c>
      <c r="B164" s="432" t="s">
        <v>151</v>
      </c>
      <c r="C164" s="431" t="s">
        <v>142</v>
      </c>
      <c r="D164" s="440">
        <f t="shared" si="39"/>
        <v>0</v>
      </c>
      <c r="E164" s="441">
        <f>SUM(E165+E166)</f>
        <v>0</v>
      </c>
      <c r="F164" s="441">
        <f>SUM(F165+F166)</f>
        <v>0</v>
      </c>
      <c r="G164" s="440">
        <f t="shared" si="31"/>
        <v>0</v>
      </c>
      <c r="H164" s="441">
        <f>SUM(H165+H166)</f>
        <v>0</v>
      </c>
      <c r="I164" s="441">
        <f>SUM(I165+I166)</f>
        <v>0</v>
      </c>
      <c r="J164" s="439"/>
      <c r="K164" s="439"/>
      <c r="L164" s="439"/>
      <c r="M164" s="439"/>
      <c r="N164" s="439"/>
      <c r="O164" s="439"/>
      <c r="P164" s="439"/>
      <c r="Q164" s="439"/>
      <c r="R164" s="439"/>
      <c r="S164" s="439"/>
      <c r="T164" s="438">
        <f t="shared" si="32"/>
        <v>0</v>
      </c>
      <c r="U164" s="440">
        <f t="shared" si="42"/>
        <v>0</v>
      </c>
      <c r="V164" s="437">
        <f t="shared" si="40"/>
        <v>0</v>
      </c>
      <c r="W164" s="437">
        <f t="shared" si="41"/>
        <v>0</v>
      </c>
    </row>
    <row r="165" spans="1:23" s="151" customFormat="1" ht="18" hidden="1" customHeight="1" x14ac:dyDescent="0.3">
      <c r="A165" s="450" t="s">
        <v>209</v>
      </c>
      <c r="B165" s="432" t="s">
        <v>151</v>
      </c>
      <c r="C165" s="431" t="s">
        <v>142</v>
      </c>
      <c r="D165" s="440">
        <f t="shared" si="39"/>
        <v>0</v>
      </c>
      <c r="E165" s="440"/>
      <c r="F165" s="440"/>
      <c r="G165" s="440">
        <f t="shared" si="31"/>
        <v>0</v>
      </c>
      <c r="H165" s="440"/>
      <c r="I165" s="440"/>
      <c r="J165" s="439"/>
      <c r="K165" s="439"/>
      <c r="L165" s="439"/>
      <c r="M165" s="439"/>
      <c r="N165" s="439"/>
      <c r="O165" s="439"/>
      <c r="P165" s="439"/>
      <c r="Q165" s="439"/>
      <c r="R165" s="439"/>
      <c r="S165" s="439"/>
      <c r="T165" s="438">
        <f t="shared" si="32"/>
        <v>0</v>
      </c>
      <c r="U165" s="440">
        <f t="shared" si="42"/>
        <v>0</v>
      </c>
      <c r="V165" s="437">
        <f t="shared" si="40"/>
        <v>0</v>
      </c>
      <c r="W165" s="437">
        <f t="shared" si="41"/>
        <v>0</v>
      </c>
    </row>
    <row r="166" spans="1:23" s="151" customFormat="1" ht="0.75" hidden="1" customHeight="1" x14ac:dyDescent="0.3">
      <c r="A166" s="450" t="s">
        <v>396</v>
      </c>
      <c r="B166" s="432" t="s">
        <v>151</v>
      </c>
      <c r="C166" s="431" t="s">
        <v>142</v>
      </c>
      <c r="D166" s="440">
        <f t="shared" si="39"/>
        <v>0</v>
      </c>
      <c r="E166" s="440"/>
      <c r="F166" s="440"/>
      <c r="G166" s="440">
        <f t="shared" si="31"/>
        <v>0</v>
      </c>
      <c r="H166" s="440"/>
      <c r="I166" s="440"/>
      <c r="J166" s="439"/>
      <c r="K166" s="439"/>
      <c r="L166" s="439"/>
      <c r="M166" s="439"/>
      <c r="N166" s="439"/>
      <c r="O166" s="439"/>
      <c r="P166" s="439"/>
      <c r="Q166" s="439"/>
      <c r="R166" s="439"/>
      <c r="S166" s="439"/>
      <c r="T166" s="438">
        <f t="shared" si="32"/>
        <v>0</v>
      </c>
      <c r="U166" s="440">
        <f t="shared" si="42"/>
        <v>0</v>
      </c>
      <c r="V166" s="437">
        <f t="shared" si="40"/>
        <v>0</v>
      </c>
      <c r="W166" s="437">
        <f t="shared" si="41"/>
        <v>0</v>
      </c>
    </row>
    <row r="167" spans="1:23" s="151" customFormat="1" ht="28.5" hidden="1" customHeight="1" x14ac:dyDescent="0.3">
      <c r="A167" s="454" t="s">
        <v>397</v>
      </c>
      <c r="B167" s="432" t="s">
        <v>151</v>
      </c>
      <c r="C167" s="431" t="s">
        <v>142</v>
      </c>
      <c r="D167" s="440">
        <f t="shared" si="39"/>
        <v>0</v>
      </c>
      <c r="E167" s="440"/>
      <c r="F167" s="440"/>
      <c r="G167" s="440">
        <f t="shared" si="31"/>
        <v>0</v>
      </c>
      <c r="H167" s="440"/>
      <c r="I167" s="440"/>
      <c r="J167" s="439"/>
      <c r="K167" s="439"/>
      <c r="L167" s="439"/>
      <c r="M167" s="439"/>
      <c r="N167" s="439"/>
      <c r="O167" s="439"/>
      <c r="P167" s="439"/>
      <c r="Q167" s="439"/>
      <c r="R167" s="439"/>
      <c r="S167" s="439"/>
      <c r="T167" s="438">
        <f t="shared" si="32"/>
        <v>0</v>
      </c>
      <c r="U167" s="440">
        <f t="shared" si="42"/>
        <v>0</v>
      </c>
      <c r="V167" s="437">
        <f t="shared" si="40"/>
        <v>0</v>
      </c>
      <c r="W167" s="437">
        <f t="shared" si="41"/>
        <v>0</v>
      </c>
    </row>
    <row r="168" spans="1:23" s="151" customFormat="1" ht="26.25" hidden="1" customHeight="1" x14ac:dyDescent="0.3">
      <c r="A168" s="454" t="s">
        <v>217</v>
      </c>
      <c r="B168" s="432" t="s">
        <v>151</v>
      </c>
      <c r="C168" s="431" t="s">
        <v>142</v>
      </c>
      <c r="D168" s="440">
        <f t="shared" si="39"/>
        <v>0</v>
      </c>
      <c r="E168" s="440"/>
      <c r="F168" s="440"/>
      <c r="G168" s="440">
        <f t="shared" si="31"/>
        <v>0</v>
      </c>
      <c r="H168" s="440"/>
      <c r="I168" s="440"/>
      <c r="J168" s="439"/>
      <c r="K168" s="439"/>
      <c r="L168" s="439"/>
      <c r="M168" s="439"/>
      <c r="N168" s="439"/>
      <c r="O168" s="439"/>
      <c r="P168" s="439"/>
      <c r="Q168" s="439"/>
      <c r="R168" s="439"/>
      <c r="S168" s="439"/>
      <c r="T168" s="438">
        <f t="shared" si="32"/>
        <v>0</v>
      </c>
      <c r="U168" s="440">
        <f t="shared" si="42"/>
        <v>0</v>
      </c>
      <c r="V168" s="437">
        <f t="shared" si="40"/>
        <v>0</v>
      </c>
      <c r="W168" s="437">
        <f t="shared" si="41"/>
        <v>0</v>
      </c>
    </row>
    <row r="169" spans="1:23" s="151" customFormat="1" ht="1.5" hidden="1" customHeight="1" x14ac:dyDescent="0.3">
      <c r="A169" s="454" t="s">
        <v>285</v>
      </c>
      <c r="B169" s="432" t="s">
        <v>151</v>
      </c>
      <c r="C169" s="431" t="s">
        <v>142</v>
      </c>
      <c r="D169" s="440">
        <f t="shared" si="39"/>
        <v>0</v>
      </c>
      <c r="E169" s="440"/>
      <c r="F169" s="440"/>
      <c r="G169" s="440">
        <f t="shared" si="31"/>
        <v>0</v>
      </c>
      <c r="H169" s="440"/>
      <c r="I169" s="440"/>
      <c r="J169" s="439"/>
      <c r="K169" s="439"/>
      <c r="L169" s="439"/>
      <c r="M169" s="439"/>
      <c r="N169" s="439"/>
      <c r="O169" s="439"/>
      <c r="P169" s="439"/>
      <c r="Q169" s="439"/>
      <c r="R169" s="439"/>
      <c r="S169" s="439"/>
      <c r="T169" s="438">
        <f t="shared" si="32"/>
        <v>0</v>
      </c>
      <c r="U169" s="440">
        <f t="shared" si="42"/>
        <v>0</v>
      </c>
      <c r="V169" s="437">
        <f t="shared" si="40"/>
        <v>0</v>
      </c>
      <c r="W169" s="437">
        <f t="shared" si="41"/>
        <v>0</v>
      </c>
    </row>
    <row r="170" spans="1:23" s="151" customFormat="1" ht="27" hidden="1" customHeight="1" x14ac:dyDescent="0.3">
      <c r="A170" s="454" t="s">
        <v>284</v>
      </c>
      <c r="B170" s="432" t="s">
        <v>151</v>
      </c>
      <c r="C170" s="431" t="s">
        <v>142</v>
      </c>
      <c r="D170" s="440">
        <f t="shared" si="39"/>
        <v>0</v>
      </c>
      <c r="E170" s="440"/>
      <c r="F170" s="440"/>
      <c r="G170" s="440">
        <f t="shared" si="31"/>
        <v>0</v>
      </c>
      <c r="H170" s="440"/>
      <c r="I170" s="440"/>
      <c r="J170" s="439"/>
      <c r="K170" s="439"/>
      <c r="L170" s="439"/>
      <c r="M170" s="439"/>
      <c r="N170" s="439"/>
      <c r="O170" s="439"/>
      <c r="P170" s="439"/>
      <c r="Q170" s="439"/>
      <c r="R170" s="439"/>
      <c r="S170" s="439"/>
      <c r="T170" s="438">
        <f t="shared" ref="T170:T233" si="53">SUM(J170:R170)</f>
        <v>0</v>
      </c>
      <c r="U170" s="440">
        <f t="shared" si="42"/>
        <v>0</v>
      </c>
      <c r="V170" s="437">
        <f t="shared" si="40"/>
        <v>0</v>
      </c>
      <c r="W170" s="437">
        <f t="shared" si="41"/>
        <v>0</v>
      </c>
    </row>
    <row r="171" spans="1:23" s="151" customFormat="1" ht="27" hidden="1" customHeight="1" x14ac:dyDescent="0.3">
      <c r="A171" s="454" t="s">
        <v>120</v>
      </c>
      <c r="B171" s="432" t="s">
        <v>151</v>
      </c>
      <c r="C171" s="431" t="s">
        <v>142</v>
      </c>
      <c r="D171" s="440">
        <f t="shared" si="39"/>
        <v>0</v>
      </c>
      <c r="E171" s="440"/>
      <c r="F171" s="440"/>
      <c r="G171" s="440">
        <f t="shared" ref="G171:G235" si="54">SUM(H171:I171)</f>
        <v>0</v>
      </c>
      <c r="H171" s="440"/>
      <c r="I171" s="440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8">
        <f t="shared" si="53"/>
        <v>0</v>
      </c>
      <c r="U171" s="440">
        <f t="shared" si="42"/>
        <v>0</v>
      </c>
      <c r="V171" s="437">
        <f t="shared" si="40"/>
        <v>0</v>
      </c>
      <c r="W171" s="437">
        <f t="shared" si="41"/>
        <v>0</v>
      </c>
    </row>
    <row r="172" spans="1:23" s="151" customFormat="1" ht="27" hidden="1" customHeight="1" x14ac:dyDescent="0.3">
      <c r="A172" s="454" t="s">
        <v>121</v>
      </c>
      <c r="B172" s="432" t="s">
        <v>151</v>
      </c>
      <c r="C172" s="431" t="s">
        <v>142</v>
      </c>
      <c r="D172" s="440">
        <f t="shared" si="39"/>
        <v>0</v>
      </c>
      <c r="E172" s="440"/>
      <c r="F172" s="440"/>
      <c r="G172" s="440">
        <f t="shared" si="54"/>
        <v>0</v>
      </c>
      <c r="H172" s="440"/>
      <c r="I172" s="440"/>
      <c r="J172" s="439"/>
      <c r="K172" s="439"/>
      <c r="L172" s="439"/>
      <c r="M172" s="439"/>
      <c r="N172" s="439"/>
      <c r="O172" s="439"/>
      <c r="P172" s="439"/>
      <c r="Q172" s="439"/>
      <c r="R172" s="439"/>
      <c r="S172" s="439"/>
      <c r="T172" s="438">
        <f t="shared" si="53"/>
        <v>0</v>
      </c>
      <c r="U172" s="440">
        <f t="shared" si="42"/>
        <v>0</v>
      </c>
      <c r="V172" s="437">
        <f t="shared" si="40"/>
        <v>0</v>
      </c>
      <c r="W172" s="437">
        <f t="shared" si="41"/>
        <v>0</v>
      </c>
    </row>
    <row r="173" spans="1:23" s="151" customFormat="1" ht="42" hidden="1" customHeight="1" x14ac:dyDescent="0.3">
      <c r="A173" s="450" t="s">
        <v>17</v>
      </c>
      <c r="B173" s="432" t="s">
        <v>151</v>
      </c>
      <c r="C173" s="431" t="s">
        <v>142</v>
      </c>
      <c r="D173" s="440">
        <f t="shared" si="39"/>
        <v>0</v>
      </c>
      <c r="E173" s="440"/>
      <c r="F173" s="440"/>
      <c r="G173" s="440">
        <f t="shared" si="54"/>
        <v>0</v>
      </c>
      <c r="H173" s="440"/>
      <c r="I173" s="440"/>
      <c r="J173" s="439"/>
      <c r="K173" s="439"/>
      <c r="L173" s="439"/>
      <c r="M173" s="439"/>
      <c r="N173" s="439"/>
      <c r="O173" s="439"/>
      <c r="P173" s="439"/>
      <c r="Q173" s="439"/>
      <c r="R173" s="439"/>
      <c r="S173" s="439"/>
      <c r="T173" s="438">
        <f t="shared" si="53"/>
        <v>0</v>
      </c>
      <c r="U173" s="440">
        <f t="shared" si="42"/>
        <v>0</v>
      </c>
      <c r="V173" s="437">
        <f t="shared" si="40"/>
        <v>0</v>
      </c>
      <c r="W173" s="437">
        <f t="shared" si="41"/>
        <v>0</v>
      </c>
    </row>
    <row r="174" spans="1:23" s="151" customFormat="1" ht="37.5" hidden="1" x14ac:dyDescent="0.3">
      <c r="A174" s="450" t="s">
        <v>218</v>
      </c>
      <c r="B174" s="432" t="s">
        <v>151</v>
      </c>
      <c r="C174" s="431" t="s">
        <v>142</v>
      </c>
      <c r="D174" s="440">
        <f t="shared" si="39"/>
        <v>0</v>
      </c>
      <c r="E174" s="440"/>
      <c r="F174" s="440"/>
      <c r="G174" s="440">
        <f t="shared" si="54"/>
        <v>0</v>
      </c>
      <c r="H174" s="440"/>
      <c r="I174" s="440"/>
      <c r="J174" s="439"/>
      <c r="K174" s="439"/>
      <c r="L174" s="439"/>
      <c r="M174" s="439"/>
      <c r="N174" s="439"/>
      <c r="O174" s="439"/>
      <c r="P174" s="439"/>
      <c r="Q174" s="439"/>
      <c r="R174" s="439"/>
      <c r="S174" s="439"/>
      <c r="T174" s="438">
        <f t="shared" si="53"/>
        <v>0</v>
      </c>
      <c r="U174" s="440">
        <f t="shared" si="42"/>
        <v>0</v>
      </c>
      <c r="V174" s="437">
        <f t="shared" si="40"/>
        <v>0</v>
      </c>
      <c r="W174" s="437">
        <f t="shared" si="41"/>
        <v>0</v>
      </c>
    </row>
    <row r="175" spans="1:23" s="151" customFormat="1" ht="37.5" hidden="1" x14ac:dyDescent="0.3">
      <c r="A175" s="450" t="s">
        <v>219</v>
      </c>
      <c r="B175" s="432" t="s">
        <v>151</v>
      </c>
      <c r="C175" s="431" t="s">
        <v>142</v>
      </c>
      <c r="D175" s="440">
        <f t="shared" si="39"/>
        <v>0</v>
      </c>
      <c r="E175" s="440"/>
      <c r="F175" s="440"/>
      <c r="G175" s="440">
        <f t="shared" si="54"/>
        <v>0</v>
      </c>
      <c r="H175" s="440"/>
      <c r="I175" s="440"/>
      <c r="J175" s="439"/>
      <c r="K175" s="439"/>
      <c r="L175" s="439"/>
      <c r="M175" s="439"/>
      <c r="N175" s="439"/>
      <c r="O175" s="439"/>
      <c r="P175" s="439"/>
      <c r="Q175" s="439"/>
      <c r="R175" s="439"/>
      <c r="S175" s="439"/>
      <c r="T175" s="438">
        <f t="shared" si="53"/>
        <v>0</v>
      </c>
      <c r="U175" s="440">
        <f t="shared" si="42"/>
        <v>0</v>
      </c>
      <c r="V175" s="437">
        <f t="shared" si="40"/>
        <v>0</v>
      </c>
      <c r="W175" s="437">
        <f t="shared" si="41"/>
        <v>0</v>
      </c>
    </row>
    <row r="176" spans="1:23" s="151" customFormat="1" ht="37.5" hidden="1" x14ac:dyDescent="0.3">
      <c r="A176" s="450" t="s">
        <v>220</v>
      </c>
      <c r="B176" s="432" t="s">
        <v>151</v>
      </c>
      <c r="C176" s="431" t="s">
        <v>142</v>
      </c>
      <c r="D176" s="440">
        <f t="shared" si="39"/>
        <v>0</v>
      </c>
      <c r="E176" s="440"/>
      <c r="F176" s="440"/>
      <c r="G176" s="440">
        <f t="shared" si="54"/>
        <v>0</v>
      </c>
      <c r="H176" s="440"/>
      <c r="I176" s="440"/>
      <c r="J176" s="439"/>
      <c r="K176" s="439"/>
      <c r="L176" s="439"/>
      <c r="M176" s="439"/>
      <c r="N176" s="439"/>
      <c r="O176" s="439"/>
      <c r="P176" s="439"/>
      <c r="Q176" s="439"/>
      <c r="R176" s="439"/>
      <c r="S176" s="439"/>
      <c r="T176" s="438">
        <f t="shared" si="53"/>
        <v>0</v>
      </c>
      <c r="U176" s="440">
        <f t="shared" si="42"/>
        <v>0</v>
      </c>
      <c r="V176" s="437">
        <f t="shared" si="40"/>
        <v>0</v>
      </c>
      <c r="W176" s="437">
        <f t="shared" si="41"/>
        <v>0</v>
      </c>
    </row>
    <row r="177" spans="1:23" s="151" customFormat="1" ht="29.25" hidden="1" customHeight="1" x14ac:dyDescent="0.3">
      <c r="A177" s="450" t="s">
        <v>56</v>
      </c>
      <c r="B177" s="432" t="s">
        <v>151</v>
      </c>
      <c r="C177" s="431" t="s">
        <v>142</v>
      </c>
      <c r="D177" s="440">
        <f t="shared" si="39"/>
        <v>0</v>
      </c>
      <c r="E177" s="440"/>
      <c r="F177" s="440"/>
      <c r="G177" s="440">
        <f t="shared" si="54"/>
        <v>0</v>
      </c>
      <c r="H177" s="440"/>
      <c r="I177" s="440"/>
      <c r="J177" s="439"/>
      <c r="K177" s="439"/>
      <c r="L177" s="439"/>
      <c r="M177" s="439"/>
      <c r="N177" s="439"/>
      <c r="O177" s="439"/>
      <c r="P177" s="439"/>
      <c r="Q177" s="439"/>
      <c r="R177" s="439"/>
      <c r="S177" s="439"/>
      <c r="T177" s="438">
        <f t="shared" si="53"/>
        <v>0</v>
      </c>
      <c r="U177" s="440">
        <f t="shared" si="42"/>
        <v>0</v>
      </c>
      <c r="V177" s="437">
        <f t="shared" si="40"/>
        <v>0</v>
      </c>
      <c r="W177" s="437">
        <f t="shared" si="41"/>
        <v>0</v>
      </c>
    </row>
    <row r="178" spans="1:23" s="151" customFormat="1" ht="40.5" customHeight="1" x14ac:dyDescent="0.3">
      <c r="A178" s="450" t="s">
        <v>1116</v>
      </c>
      <c r="B178" s="432" t="s">
        <v>151</v>
      </c>
      <c r="C178" s="431" t="s">
        <v>142</v>
      </c>
      <c r="D178" s="440">
        <f t="shared" si="39"/>
        <v>0</v>
      </c>
      <c r="E178" s="440"/>
      <c r="F178" s="440"/>
      <c r="G178" s="440">
        <f t="shared" si="54"/>
        <v>205.3</v>
      </c>
      <c r="H178" s="440">
        <v>205.3</v>
      </c>
      <c r="I178" s="440"/>
      <c r="J178" s="439"/>
      <c r="K178" s="439"/>
      <c r="L178" s="439"/>
      <c r="M178" s="439"/>
      <c r="N178" s="439"/>
      <c r="O178" s="439"/>
      <c r="P178" s="439"/>
      <c r="Q178" s="439"/>
      <c r="R178" s="439"/>
      <c r="S178" s="439"/>
      <c r="T178" s="438">
        <f t="shared" si="53"/>
        <v>0</v>
      </c>
      <c r="U178" s="440">
        <f t="shared" si="42"/>
        <v>205.3</v>
      </c>
      <c r="V178" s="437">
        <f t="shared" si="40"/>
        <v>205.3</v>
      </c>
      <c r="W178" s="437">
        <f t="shared" si="41"/>
        <v>0</v>
      </c>
    </row>
    <row r="179" spans="1:23" s="151" customFormat="1" ht="32.25" customHeight="1" x14ac:dyDescent="0.3">
      <c r="A179" s="450" t="s">
        <v>1113</v>
      </c>
      <c r="B179" s="432" t="s">
        <v>151</v>
      </c>
      <c r="C179" s="431" t="s">
        <v>142</v>
      </c>
      <c r="D179" s="440">
        <f t="shared" si="39"/>
        <v>0</v>
      </c>
      <c r="E179" s="441">
        <f>E180+E181</f>
        <v>0</v>
      </c>
      <c r="F179" s="441">
        <f>F180+F181</f>
        <v>0</v>
      </c>
      <c r="G179" s="440">
        <f t="shared" si="54"/>
        <v>707.3</v>
      </c>
      <c r="H179" s="441">
        <v>707.3</v>
      </c>
      <c r="I179" s="441">
        <f>I180+I181</f>
        <v>0</v>
      </c>
      <c r="J179" s="439"/>
      <c r="K179" s="439"/>
      <c r="L179" s="439"/>
      <c r="M179" s="439"/>
      <c r="N179" s="439"/>
      <c r="O179" s="439"/>
      <c r="P179" s="439"/>
      <c r="Q179" s="439"/>
      <c r="R179" s="439"/>
      <c r="S179" s="439"/>
      <c r="T179" s="438">
        <f t="shared" si="53"/>
        <v>0</v>
      </c>
      <c r="U179" s="440">
        <f t="shared" si="42"/>
        <v>707.3</v>
      </c>
      <c r="V179" s="437">
        <f t="shared" si="40"/>
        <v>707.3</v>
      </c>
      <c r="W179" s="437">
        <f t="shared" si="41"/>
        <v>0</v>
      </c>
    </row>
    <row r="180" spans="1:23" s="151" customFormat="1" ht="23.25" hidden="1" customHeight="1" x14ac:dyDescent="0.3">
      <c r="A180" s="450" t="s">
        <v>220</v>
      </c>
      <c r="B180" s="432" t="s">
        <v>151</v>
      </c>
      <c r="C180" s="431" t="s">
        <v>142</v>
      </c>
      <c r="D180" s="440">
        <f t="shared" si="39"/>
        <v>0</v>
      </c>
      <c r="E180" s="440"/>
      <c r="F180" s="440"/>
      <c r="G180" s="440">
        <f t="shared" si="54"/>
        <v>0</v>
      </c>
      <c r="H180" s="440"/>
      <c r="I180" s="440"/>
      <c r="J180" s="439"/>
      <c r="K180" s="439"/>
      <c r="L180" s="439"/>
      <c r="M180" s="439"/>
      <c r="N180" s="439"/>
      <c r="O180" s="439"/>
      <c r="P180" s="439"/>
      <c r="Q180" s="439"/>
      <c r="R180" s="439"/>
      <c r="S180" s="439"/>
      <c r="T180" s="438">
        <f t="shared" si="53"/>
        <v>0</v>
      </c>
      <c r="U180" s="440">
        <f t="shared" si="42"/>
        <v>0</v>
      </c>
      <c r="V180" s="437">
        <f t="shared" si="40"/>
        <v>0</v>
      </c>
      <c r="W180" s="437">
        <f t="shared" si="41"/>
        <v>0</v>
      </c>
    </row>
    <row r="181" spans="1:23" s="151" customFormat="1" ht="19.5" hidden="1" customHeight="1" x14ac:dyDescent="0.3">
      <c r="A181" s="450" t="s">
        <v>221</v>
      </c>
      <c r="B181" s="432" t="s">
        <v>151</v>
      </c>
      <c r="C181" s="431" t="s">
        <v>142</v>
      </c>
      <c r="D181" s="440">
        <f t="shared" si="39"/>
        <v>0</v>
      </c>
      <c r="E181" s="440"/>
      <c r="F181" s="440"/>
      <c r="G181" s="440">
        <f t="shared" si="54"/>
        <v>0</v>
      </c>
      <c r="H181" s="440"/>
      <c r="I181" s="440"/>
      <c r="J181" s="439"/>
      <c r="K181" s="439"/>
      <c r="L181" s="439"/>
      <c r="M181" s="439"/>
      <c r="N181" s="439"/>
      <c r="O181" s="439"/>
      <c r="P181" s="439"/>
      <c r="Q181" s="439"/>
      <c r="R181" s="439"/>
      <c r="S181" s="439"/>
      <c r="T181" s="438">
        <f t="shared" si="53"/>
        <v>0</v>
      </c>
      <c r="U181" s="440">
        <f t="shared" si="42"/>
        <v>0</v>
      </c>
      <c r="V181" s="437">
        <f t="shared" si="40"/>
        <v>0</v>
      </c>
      <c r="W181" s="437">
        <f t="shared" si="41"/>
        <v>0</v>
      </c>
    </row>
    <row r="182" spans="1:23" s="151" customFormat="1" ht="18" customHeight="1" x14ac:dyDescent="0.3">
      <c r="A182" s="449" t="s">
        <v>222</v>
      </c>
      <c r="B182" s="433" t="s">
        <v>151</v>
      </c>
      <c r="C182" s="433" t="s">
        <v>144</v>
      </c>
      <c r="D182" s="436">
        <f t="shared" si="39"/>
        <v>62170.7</v>
      </c>
      <c r="E182" s="436">
        <f>SUM(E183+E184+E185+E187+E188+E189+E190+E191+E192+E193)</f>
        <v>40454</v>
      </c>
      <c r="F182" s="436">
        <f>SUM(F183+F184+F185+F187+F188+F189+F190+F191+F192+F193)</f>
        <v>21716.7</v>
      </c>
      <c r="G182" s="436">
        <f t="shared" si="54"/>
        <v>74502.899999999994</v>
      </c>
      <c r="H182" s="436">
        <f t="shared" ref="H182:R182" si="55">SUM(H183+H184+H185+H187+H188+H189+H190+H191+H192+H193)</f>
        <v>50312</v>
      </c>
      <c r="I182" s="436">
        <f t="shared" si="55"/>
        <v>24190.9</v>
      </c>
      <c r="J182" s="436">
        <f t="shared" si="55"/>
        <v>0</v>
      </c>
      <c r="K182" s="436">
        <f t="shared" si="55"/>
        <v>0</v>
      </c>
      <c r="L182" s="436"/>
      <c r="M182" s="436">
        <f t="shared" si="55"/>
        <v>0</v>
      </c>
      <c r="N182" s="436"/>
      <c r="O182" s="436">
        <f t="shared" si="55"/>
        <v>0</v>
      </c>
      <c r="P182" s="436">
        <f t="shared" si="55"/>
        <v>0</v>
      </c>
      <c r="Q182" s="436">
        <f t="shared" si="55"/>
        <v>0</v>
      </c>
      <c r="R182" s="436">
        <f t="shared" si="55"/>
        <v>0</v>
      </c>
      <c r="S182" s="436"/>
      <c r="T182" s="438">
        <f t="shared" si="53"/>
        <v>0</v>
      </c>
      <c r="U182" s="436">
        <f t="shared" si="42"/>
        <v>74502.899999999994</v>
      </c>
      <c r="V182" s="437">
        <f t="shared" si="40"/>
        <v>50312</v>
      </c>
      <c r="W182" s="437">
        <f t="shared" si="41"/>
        <v>24190.9</v>
      </c>
    </row>
    <row r="183" spans="1:23" s="151" customFormat="1" ht="0.75" hidden="1" customHeight="1" x14ac:dyDescent="0.3">
      <c r="A183" s="450" t="s">
        <v>348</v>
      </c>
      <c r="B183" s="432" t="s">
        <v>151</v>
      </c>
      <c r="C183" s="432" t="s">
        <v>144</v>
      </c>
      <c r="D183" s="440">
        <f t="shared" si="39"/>
        <v>0</v>
      </c>
      <c r="E183" s="440"/>
      <c r="F183" s="436"/>
      <c r="G183" s="440">
        <f t="shared" si="54"/>
        <v>0</v>
      </c>
      <c r="H183" s="440"/>
      <c r="I183" s="436"/>
      <c r="J183" s="439"/>
      <c r="K183" s="439"/>
      <c r="L183" s="439"/>
      <c r="M183" s="439"/>
      <c r="N183" s="439"/>
      <c r="O183" s="439"/>
      <c r="P183" s="439"/>
      <c r="Q183" s="439"/>
      <c r="R183" s="439"/>
      <c r="S183" s="439"/>
      <c r="T183" s="438">
        <f t="shared" si="53"/>
        <v>0</v>
      </c>
      <c r="U183" s="440">
        <f t="shared" si="42"/>
        <v>0</v>
      </c>
      <c r="V183" s="437">
        <f t="shared" si="40"/>
        <v>0</v>
      </c>
      <c r="W183" s="437">
        <f t="shared" si="41"/>
        <v>0</v>
      </c>
    </row>
    <row r="184" spans="1:23" s="151" customFormat="1" ht="39" customHeight="1" x14ac:dyDescent="0.3">
      <c r="A184" s="450" t="s">
        <v>1001</v>
      </c>
      <c r="B184" s="432" t="s">
        <v>151</v>
      </c>
      <c r="C184" s="432" t="s">
        <v>144</v>
      </c>
      <c r="D184" s="440">
        <f t="shared" si="39"/>
        <v>31773</v>
      </c>
      <c r="E184" s="440">
        <v>31773</v>
      </c>
      <c r="F184" s="440"/>
      <c r="G184" s="440">
        <f t="shared" si="54"/>
        <v>31773</v>
      </c>
      <c r="H184" s="440">
        <v>31773</v>
      </c>
      <c r="I184" s="440"/>
      <c r="J184" s="439"/>
      <c r="K184" s="439"/>
      <c r="L184" s="439"/>
      <c r="M184" s="439"/>
      <c r="N184" s="439"/>
      <c r="O184" s="439"/>
      <c r="P184" s="439"/>
      <c r="Q184" s="439"/>
      <c r="R184" s="439"/>
      <c r="S184" s="439"/>
      <c r="T184" s="438">
        <f t="shared" si="53"/>
        <v>0</v>
      </c>
      <c r="U184" s="440">
        <f t="shared" si="42"/>
        <v>31773</v>
      </c>
      <c r="V184" s="437">
        <f t="shared" si="40"/>
        <v>31773</v>
      </c>
      <c r="W184" s="437">
        <f t="shared" si="41"/>
        <v>0</v>
      </c>
    </row>
    <row r="185" spans="1:23" s="151" customFormat="1" ht="0.75" hidden="1" customHeight="1" x14ac:dyDescent="0.3">
      <c r="A185" s="450" t="s">
        <v>223</v>
      </c>
      <c r="B185" s="432" t="s">
        <v>151</v>
      </c>
      <c r="C185" s="432" t="s">
        <v>144</v>
      </c>
      <c r="D185" s="440">
        <f t="shared" si="39"/>
        <v>0</v>
      </c>
      <c r="E185" s="440"/>
      <c r="F185" s="440"/>
      <c r="G185" s="440">
        <f t="shared" si="54"/>
        <v>0</v>
      </c>
      <c r="H185" s="440"/>
      <c r="I185" s="440"/>
      <c r="J185" s="439"/>
      <c r="K185" s="439"/>
      <c r="L185" s="439"/>
      <c r="M185" s="439"/>
      <c r="N185" s="439"/>
      <c r="O185" s="439"/>
      <c r="P185" s="439"/>
      <c r="Q185" s="439"/>
      <c r="R185" s="439"/>
      <c r="S185" s="439"/>
      <c r="T185" s="438">
        <f t="shared" si="53"/>
        <v>0</v>
      </c>
      <c r="U185" s="440">
        <f t="shared" si="42"/>
        <v>0</v>
      </c>
      <c r="V185" s="437">
        <f t="shared" si="40"/>
        <v>0</v>
      </c>
      <c r="W185" s="437">
        <f t="shared" si="41"/>
        <v>0</v>
      </c>
    </row>
    <row r="186" spans="1:23" s="151" customFormat="1" ht="33" hidden="1" customHeight="1" x14ac:dyDescent="0.3">
      <c r="A186" s="450" t="s">
        <v>129</v>
      </c>
      <c r="B186" s="432"/>
      <c r="C186" s="432"/>
      <c r="D186" s="440">
        <f t="shared" si="39"/>
        <v>0</v>
      </c>
      <c r="E186" s="440"/>
      <c r="F186" s="440"/>
      <c r="G186" s="440">
        <f t="shared" si="54"/>
        <v>0</v>
      </c>
      <c r="H186" s="440"/>
      <c r="I186" s="440"/>
      <c r="J186" s="439"/>
      <c r="K186" s="439"/>
      <c r="L186" s="439"/>
      <c r="M186" s="439"/>
      <c r="N186" s="439"/>
      <c r="O186" s="439"/>
      <c r="P186" s="439"/>
      <c r="Q186" s="439"/>
      <c r="R186" s="439"/>
      <c r="S186" s="439"/>
      <c r="T186" s="438">
        <f t="shared" si="53"/>
        <v>0</v>
      </c>
      <c r="U186" s="440">
        <f t="shared" si="42"/>
        <v>0</v>
      </c>
      <c r="V186" s="437">
        <f t="shared" si="40"/>
        <v>0</v>
      </c>
      <c r="W186" s="437">
        <f t="shared" si="41"/>
        <v>0</v>
      </c>
    </row>
    <row r="187" spans="1:23" s="151" customFormat="1" ht="27" customHeight="1" x14ac:dyDescent="0.3">
      <c r="A187" s="450" t="s">
        <v>224</v>
      </c>
      <c r="B187" s="432" t="s">
        <v>151</v>
      </c>
      <c r="C187" s="432" t="s">
        <v>144</v>
      </c>
      <c r="D187" s="440">
        <f t="shared" si="39"/>
        <v>6845</v>
      </c>
      <c r="E187" s="440">
        <v>6845</v>
      </c>
      <c r="F187" s="440"/>
      <c r="G187" s="440">
        <f t="shared" si="54"/>
        <v>6845</v>
      </c>
      <c r="H187" s="440">
        <v>6845</v>
      </c>
      <c r="I187" s="440"/>
      <c r="J187" s="439"/>
      <c r="K187" s="439"/>
      <c r="L187" s="439"/>
      <c r="M187" s="439"/>
      <c r="N187" s="439"/>
      <c r="O187" s="439"/>
      <c r="P187" s="439"/>
      <c r="Q187" s="439"/>
      <c r="R187" s="439"/>
      <c r="S187" s="439"/>
      <c r="T187" s="438">
        <f t="shared" si="53"/>
        <v>0</v>
      </c>
      <c r="U187" s="440">
        <f t="shared" si="42"/>
        <v>6845</v>
      </c>
      <c r="V187" s="437">
        <f t="shared" si="40"/>
        <v>6845</v>
      </c>
      <c r="W187" s="437">
        <f t="shared" si="41"/>
        <v>0</v>
      </c>
    </row>
    <row r="188" spans="1:23" s="151" customFormat="1" ht="23.25" customHeight="1" x14ac:dyDescent="0.3">
      <c r="A188" s="450" t="s">
        <v>72</v>
      </c>
      <c r="B188" s="432" t="s">
        <v>151</v>
      </c>
      <c r="C188" s="432" t="s">
        <v>144</v>
      </c>
      <c r="D188" s="440">
        <f t="shared" si="39"/>
        <v>0</v>
      </c>
      <c r="E188" s="440"/>
      <c r="F188" s="440"/>
      <c r="G188" s="440">
        <f t="shared" si="54"/>
        <v>1045.5999999999999</v>
      </c>
      <c r="H188" s="440">
        <v>1045.5999999999999</v>
      </c>
      <c r="I188" s="440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8">
        <f t="shared" si="53"/>
        <v>0</v>
      </c>
      <c r="U188" s="440">
        <f t="shared" si="42"/>
        <v>1045.5999999999999</v>
      </c>
      <c r="V188" s="437">
        <f t="shared" si="40"/>
        <v>1045.5999999999999</v>
      </c>
      <c r="W188" s="437">
        <f t="shared" si="41"/>
        <v>0</v>
      </c>
    </row>
    <row r="189" spans="1:23" s="151" customFormat="1" ht="56.25" x14ac:dyDescent="0.3">
      <c r="A189" s="450" t="s">
        <v>230</v>
      </c>
      <c r="B189" s="432" t="s">
        <v>151</v>
      </c>
      <c r="C189" s="432" t="s">
        <v>144</v>
      </c>
      <c r="D189" s="440">
        <f t="shared" si="39"/>
        <v>5186.7</v>
      </c>
      <c r="E189" s="440"/>
      <c r="F189" s="440">
        <v>5186.7</v>
      </c>
      <c r="G189" s="440">
        <f t="shared" si="54"/>
        <v>5930.2</v>
      </c>
      <c r="H189" s="440"/>
      <c r="I189" s="440">
        <v>5930.2</v>
      </c>
      <c r="J189" s="439"/>
      <c r="K189" s="439"/>
      <c r="L189" s="439"/>
      <c r="M189" s="439"/>
      <c r="N189" s="439"/>
      <c r="O189" s="439"/>
      <c r="P189" s="439"/>
      <c r="Q189" s="439"/>
      <c r="R189" s="439"/>
      <c r="S189" s="439"/>
      <c r="T189" s="438">
        <f t="shared" si="53"/>
        <v>0</v>
      </c>
      <c r="U189" s="440">
        <f t="shared" si="42"/>
        <v>5930.2</v>
      </c>
      <c r="V189" s="437">
        <f t="shared" si="40"/>
        <v>0</v>
      </c>
      <c r="W189" s="437">
        <f t="shared" si="41"/>
        <v>5930.2</v>
      </c>
    </row>
    <row r="190" spans="1:23" s="151" customFormat="1" ht="37.5" x14ac:dyDescent="0.3">
      <c r="A190" s="450" t="s">
        <v>399</v>
      </c>
      <c r="B190" s="432" t="s">
        <v>151</v>
      </c>
      <c r="C190" s="432" t="s">
        <v>144</v>
      </c>
      <c r="D190" s="440">
        <f t="shared" si="39"/>
        <v>18366</v>
      </c>
      <c r="E190" s="440">
        <v>1836</v>
      </c>
      <c r="F190" s="440">
        <v>16530</v>
      </c>
      <c r="G190" s="440">
        <f t="shared" si="54"/>
        <v>22998.800000000003</v>
      </c>
      <c r="H190" s="440">
        <v>4738.1000000000004</v>
      </c>
      <c r="I190" s="440">
        <v>18260.7</v>
      </c>
      <c r="J190" s="439"/>
      <c r="K190" s="439"/>
      <c r="L190" s="439"/>
      <c r="M190" s="439"/>
      <c r="N190" s="439"/>
      <c r="O190" s="439"/>
      <c r="P190" s="439"/>
      <c r="Q190" s="439"/>
      <c r="R190" s="439"/>
      <c r="S190" s="439"/>
      <c r="T190" s="438">
        <f t="shared" si="53"/>
        <v>0</v>
      </c>
      <c r="U190" s="440">
        <f t="shared" si="42"/>
        <v>22998.800000000003</v>
      </c>
      <c r="V190" s="437">
        <f t="shared" si="40"/>
        <v>4738.1000000000004</v>
      </c>
      <c r="W190" s="437">
        <f t="shared" si="41"/>
        <v>18260.7</v>
      </c>
    </row>
    <row r="191" spans="1:23" s="151" customFormat="1" ht="37.5" hidden="1" x14ac:dyDescent="0.3">
      <c r="A191" s="451" t="s">
        <v>400</v>
      </c>
      <c r="B191" s="432" t="s">
        <v>151</v>
      </c>
      <c r="C191" s="432" t="s">
        <v>144</v>
      </c>
      <c r="D191" s="440">
        <f t="shared" si="39"/>
        <v>0</v>
      </c>
      <c r="E191" s="440"/>
      <c r="F191" s="440"/>
      <c r="G191" s="440">
        <f t="shared" si="54"/>
        <v>0</v>
      </c>
      <c r="H191" s="440"/>
      <c r="I191" s="440"/>
      <c r="J191" s="439"/>
      <c r="K191" s="439"/>
      <c r="L191" s="439"/>
      <c r="M191" s="439"/>
      <c r="N191" s="439"/>
      <c r="O191" s="439"/>
      <c r="P191" s="439"/>
      <c r="Q191" s="439"/>
      <c r="R191" s="439"/>
      <c r="S191" s="439"/>
      <c r="T191" s="438">
        <f t="shared" si="53"/>
        <v>0</v>
      </c>
      <c r="U191" s="440">
        <f t="shared" si="42"/>
        <v>0</v>
      </c>
      <c r="V191" s="437">
        <f t="shared" si="40"/>
        <v>0</v>
      </c>
      <c r="W191" s="437">
        <f t="shared" si="41"/>
        <v>0</v>
      </c>
    </row>
    <row r="192" spans="1:23" s="151" customFormat="1" ht="18.75" hidden="1" x14ac:dyDescent="0.3">
      <c r="A192" s="450" t="s">
        <v>401</v>
      </c>
      <c r="B192" s="432" t="s">
        <v>151</v>
      </c>
      <c r="C192" s="432" t="s">
        <v>144</v>
      </c>
      <c r="D192" s="440">
        <f t="shared" si="39"/>
        <v>0</v>
      </c>
      <c r="E192" s="440"/>
      <c r="F192" s="440"/>
      <c r="G192" s="440">
        <f t="shared" si="54"/>
        <v>0</v>
      </c>
      <c r="H192" s="440"/>
      <c r="I192" s="440"/>
      <c r="J192" s="439"/>
      <c r="K192" s="439"/>
      <c r="L192" s="439"/>
      <c r="M192" s="439"/>
      <c r="N192" s="439"/>
      <c r="O192" s="439"/>
      <c r="P192" s="439"/>
      <c r="Q192" s="439"/>
      <c r="R192" s="439"/>
      <c r="S192" s="439"/>
      <c r="T192" s="438">
        <f t="shared" si="53"/>
        <v>0</v>
      </c>
      <c r="U192" s="440">
        <f t="shared" si="42"/>
        <v>0</v>
      </c>
      <c r="V192" s="437">
        <f t="shared" si="40"/>
        <v>0</v>
      </c>
      <c r="W192" s="437">
        <f t="shared" si="41"/>
        <v>0</v>
      </c>
    </row>
    <row r="193" spans="1:28" s="151" customFormat="1" ht="41.25" customHeight="1" x14ac:dyDescent="0.3">
      <c r="A193" s="450" t="s">
        <v>885</v>
      </c>
      <c r="B193" s="432" t="s">
        <v>151</v>
      </c>
      <c r="C193" s="432" t="s">
        <v>144</v>
      </c>
      <c r="D193" s="440">
        <f t="shared" si="39"/>
        <v>0</v>
      </c>
      <c r="E193" s="440"/>
      <c r="F193" s="440"/>
      <c r="G193" s="440">
        <f t="shared" si="54"/>
        <v>5910.3</v>
      </c>
      <c r="H193" s="440">
        <v>5910.3</v>
      </c>
      <c r="I193" s="440"/>
      <c r="J193" s="439"/>
      <c r="K193" s="439"/>
      <c r="L193" s="439"/>
      <c r="M193" s="439"/>
      <c r="N193" s="439"/>
      <c r="O193" s="439"/>
      <c r="P193" s="439"/>
      <c r="Q193" s="439"/>
      <c r="R193" s="439"/>
      <c r="S193" s="439"/>
      <c r="T193" s="438">
        <f t="shared" si="53"/>
        <v>0</v>
      </c>
      <c r="U193" s="440">
        <f t="shared" si="42"/>
        <v>5910.3</v>
      </c>
      <c r="V193" s="437">
        <f t="shared" si="40"/>
        <v>5910.3</v>
      </c>
      <c r="W193" s="437">
        <f t="shared" si="41"/>
        <v>0</v>
      </c>
    </row>
    <row r="194" spans="1:28" s="147" customFormat="1" ht="23.25" customHeight="1" x14ac:dyDescent="0.3">
      <c r="A194" s="449" t="s">
        <v>232</v>
      </c>
      <c r="B194" s="433" t="s">
        <v>151</v>
      </c>
      <c r="C194" s="433" t="s">
        <v>146</v>
      </c>
      <c r="D194" s="436">
        <f t="shared" si="39"/>
        <v>101498</v>
      </c>
      <c r="E194" s="436">
        <f>SUM(E195+E197+E198+E199+E200+E203)</f>
        <v>101498</v>
      </c>
      <c r="F194" s="436">
        <f>SUM(F195+F197+F198+F199+F200+F203)</f>
        <v>0</v>
      </c>
      <c r="G194" s="436">
        <f t="shared" si="54"/>
        <v>42631</v>
      </c>
      <c r="H194" s="436">
        <f>SUM(H195+H197+H198+H199+H200+H203+H196)</f>
        <v>42631</v>
      </c>
      <c r="I194" s="436">
        <f>SUM(I195+I197+I198+I199+I200+I203)</f>
        <v>0</v>
      </c>
      <c r="J194" s="436">
        <f>SUM(J195+J197+J198+J199+J200+J203)</f>
        <v>0</v>
      </c>
      <c r="K194" s="436">
        <f>SUM(K195+K197+K198+K199+K200+K203+K196)</f>
        <v>0</v>
      </c>
      <c r="L194" s="436"/>
      <c r="M194" s="436">
        <f>SUM(M195+M197+M198+M199+M200+M203+M196)</f>
        <v>0</v>
      </c>
      <c r="N194" s="436"/>
      <c r="O194" s="436">
        <f>SUM(O195+O197+O198+O199+O200+O203)</f>
        <v>0</v>
      </c>
      <c r="P194" s="436"/>
      <c r="Q194" s="436">
        <f>SUM(Q195+Q197+Q198+Q199+Q200+Q203)</f>
        <v>0</v>
      </c>
      <c r="R194" s="436">
        <f>SUM(R195+R197+R198+R199+R200+R203)</f>
        <v>0</v>
      </c>
      <c r="S194" s="436"/>
      <c r="T194" s="442">
        <f t="shared" si="53"/>
        <v>0</v>
      </c>
      <c r="U194" s="436">
        <f t="shared" si="42"/>
        <v>42631</v>
      </c>
      <c r="V194" s="437">
        <f t="shared" si="40"/>
        <v>42631</v>
      </c>
      <c r="W194" s="437">
        <f t="shared" si="41"/>
        <v>0</v>
      </c>
    </row>
    <row r="195" spans="1:28" s="151" customFormat="1" ht="37.5" x14ac:dyDescent="0.3">
      <c r="A195" s="450" t="s">
        <v>1003</v>
      </c>
      <c r="B195" s="432" t="s">
        <v>151</v>
      </c>
      <c r="C195" s="432" t="s">
        <v>146</v>
      </c>
      <c r="D195" s="440">
        <f t="shared" si="39"/>
        <v>30042</v>
      </c>
      <c r="E195" s="440">
        <v>30042</v>
      </c>
      <c r="F195" s="440"/>
      <c r="G195" s="440">
        <f>SUM(H195:I195)</f>
        <v>31779.9</v>
      </c>
      <c r="H195" s="440">
        <v>31779.9</v>
      </c>
      <c r="I195" s="440"/>
      <c r="J195" s="439"/>
      <c r="K195" s="439"/>
      <c r="L195" s="439"/>
      <c r="M195" s="439"/>
      <c r="N195" s="439"/>
      <c r="O195" s="439"/>
      <c r="P195" s="439"/>
      <c r="Q195" s="439"/>
      <c r="R195" s="439"/>
      <c r="S195" s="439"/>
      <c r="T195" s="438">
        <f t="shared" si="53"/>
        <v>0</v>
      </c>
      <c r="U195" s="440">
        <f t="shared" si="42"/>
        <v>31779.9</v>
      </c>
      <c r="V195" s="437">
        <f t="shared" si="40"/>
        <v>31779.9</v>
      </c>
      <c r="W195" s="437">
        <f t="shared" si="41"/>
        <v>0</v>
      </c>
    </row>
    <row r="196" spans="1:28" s="151" customFormat="1" ht="18.75" x14ac:dyDescent="0.3">
      <c r="A196" s="450" t="s">
        <v>985</v>
      </c>
      <c r="B196" s="432" t="s">
        <v>151</v>
      </c>
      <c r="C196" s="432" t="s">
        <v>146</v>
      </c>
      <c r="D196" s="440"/>
      <c r="E196" s="440"/>
      <c r="F196" s="440"/>
      <c r="G196" s="440">
        <f>SUM(H196:I196)</f>
        <v>10851.1</v>
      </c>
      <c r="H196" s="440">
        <v>10851.1</v>
      </c>
      <c r="I196" s="440"/>
      <c r="J196" s="439"/>
      <c r="K196" s="439"/>
      <c r="L196" s="439"/>
      <c r="M196" s="439"/>
      <c r="N196" s="439"/>
      <c r="O196" s="439"/>
      <c r="P196" s="439"/>
      <c r="Q196" s="439"/>
      <c r="R196" s="439"/>
      <c r="S196" s="439"/>
      <c r="T196" s="438">
        <f t="shared" si="53"/>
        <v>0</v>
      </c>
      <c r="U196" s="440">
        <f>SUM(V196:W196)</f>
        <v>10851.1</v>
      </c>
      <c r="V196" s="437">
        <f t="shared" si="40"/>
        <v>10851.1</v>
      </c>
      <c r="W196" s="437">
        <f t="shared" si="41"/>
        <v>0</v>
      </c>
    </row>
    <row r="197" spans="1:28" s="151" customFormat="1" ht="59.25" customHeight="1" x14ac:dyDescent="0.3">
      <c r="A197" s="450" t="s">
        <v>1002</v>
      </c>
      <c r="B197" s="432" t="s">
        <v>151</v>
      </c>
      <c r="C197" s="432" t="s">
        <v>146</v>
      </c>
      <c r="D197" s="440">
        <f t="shared" si="39"/>
        <v>71456</v>
      </c>
      <c r="E197" s="440">
        <v>71456</v>
      </c>
      <c r="F197" s="440"/>
      <c r="G197" s="440">
        <f t="shared" si="54"/>
        <v>0</v>
      </c>
      <c r="H197" s="440"/>
      <c r="I197" s="440"/>
      <c r="J197" s="439"/>
      <c r="K197" s="439"/>
      <c r="L197" s="439"/>
      <c r="M197" s="439"/>
      <c r="N197" s="439"/>
      <c r="O197" s="439"/>
      <c r="P197" s="439"/>
      <c r="Q197" s="439"/>
      <c r="R197" s="439"/>
      <c r="S197" s="439"/>
      <c r="T197" s="438">
        <f t="shared" si="53"/>
        <v>0</v>
      </c>
      <c r="U197" s="440">
        <f t="shared" si="42"/>
        <v>0</v>
      </c>
      <c r="V197" s="437">
        <f t="shared" si="40"/>
        <v>0</v>
      </c>
      <c r="W197" s="437">
        <f t="shared" si="41"/>
        <v>0</v>
      </c>
    </row>
    <row r="198" spans="1:28" s="151" customFormat="1" ht="16.5" hidden="1" customHeight="1" x14ac:dyDescent="0.3">
      <c r="A198" s="450" t="s">
        <v>235</v>
      </c>
      <c r="B198" s="432" t="s">
        <v>151</v>
      </c>
      <c r="C198" s="432" t="s">
        <v>146</v>
      </c>
      <c r="D198" s="440">
        <f t="shared" si="39"/>
        <v>0</v>
      </c>
      <c r="E198" s="440"/>
      <c r="F198" s="440"/>
      <c r="G198" s="440">
        <f t="shared" si="54"/>
        <v>0</v>
      </c>
      <c r="H198" s="440"/>
      <c r="I198" s="440"/>
      <c r="J198" s="439"/>
      <c r="K198" s="439"/>
      <c r="L198" s="439"/>
      <c r="M198" s="439"/>
      <c r="N198" s="439"/>
      <c r="O198" s="439"/>
      <c r="P198" s="439"/>
      <c r="Q198" s="439"/>
      <c r="R198" s="439"/>
      <c r="S198" s="439"/>
      <c r="T198" s="438">
        <f t="shared" si="53"/>
        <v>0</v>
      </c>
      <c r="U198" s="440">
        <f t="shared" si="42"/>
        <v>0</v>
      </c>
      <c r="V198" s="437">
        <f t="shared" si="40"/>
        <v>0</v>
      </c>
      <c r="W198" s="437">
        <f t="shared" si="41"/>
        <v>0</v>
      </c>
    </row>
    <row r="199" spans="1:28" s="151" customFormat="1" ht="16.5" hidden="1" customHeight="1" x14ac:dyDescent="0.3">
      <c r="A199" s="450" t="s">
        <v>236</v>
      </c>
      <c r="B199" s="432" t="s">
        <v>151</v>
      </c>
      <c r="C199" s="432" t="s">
        <v>146</v>
      </c>
      <c r="D199" s="440">
        <f t="shared" si="39"/>
        <v>0</v>
      </c>
      <c r="E199" s="440"/>
      <c r="F199" s="440"/>
      <c r="G199" s="440">
        <f t="shared" si="54"/>
        <v>0</v>
      </c>
      <c r="H199" s="440"/>
      <c r="I199" s="440"/>
      <c r="J199" s="439"/>
      <c r="K199" s="439"/>
      <c r="L199" s="439"/>
      <c r="M199" s="439"/>
      <c r="N199" s="439"/>
      <c r="O199" s="439"/>
      <c r="P199" s="439"/>
      <c r="Q199" s="439"/>
      <c r="R199" s="439"/>
      <c r="S199" s="439"/>
      <c r="T199" s="438">
        <f t="shared" si="53"/>
        <v>0</v>
      </c>
      <c r="U199" s="440">
        <f t="shared" si="42"/>
        <v>0</v>
      </c>
      <c r="V199" s="437">
        <f t="shared" si="40"/>
        <v>0</v>
      </c>
      <c r="W199" s="437">
        <f t="shared" si="41"/>
        <v>0</v>
      </c>
    </row>
    <row r="200" spans="1:28" s="151" customFormat="1" ht="37.5" hidden="1" x14ac:dyDescent="0.3">
      <c r="A200" s="450" t="s">
        <v>389</v>
      </c>
      <c r="B200" s="432" t="s">
        <v>151</v>
      </c>
      <c r="C200" s="432" t="s">
        <v>146</v>
      </c>
      <c r="D200" s="440">
        <f t="shared" si="39"/>
        <v>0</v>
      </c>
      <c r="E200" s="440"/>
      <c r="F200" s="440"/>
      <c r="G200" s="440">
        <f t="shared" si="54"/>
        <v>0</v>
      </c>
      <c r="H200" s="440"/>
      <c r="I200" s="440"/>
      <c r="J200" s="439"/>
      <c r="K200" s="439"/>
      <c r="L200" s="439"/>
      <c r="M200" s="439"/>
      <c r="N200" s="439"/>
      <c r="O200" s="439"/>
      <c r="P200" s="439"/>
      <c r="Q200" s="439"/>
      <c r="R200" s="439"/>
      <c r="S200" s="439"/>
      <c r="T200" s="438">
        <f t="shared" si="53"/>
        <v>0</v>
      </c>
      <c r="U200" s="440">
        <f t="shared" si="42"/>
        <v>0</v>
      </c>
      <c r="V200" s="437">
        <f t="shared" si="40"/>
        <v>0</v>
      </c>
      <c r="W200" s="437">
        <f t="shared" si="41"/>
        <v>0</v>
      </c>
    </row>
    <row r="201" spans="1:28" s="151" customFormat="1" ht="18.75" hidden="1" x14ac:dyDescent="0.3">
      <c r="A201" s="450" t="s">
        <v>130</v>
      </c>
      <c r="B201" s="432" t="s">
        <v>151</v>
      </c>
      <c r="C201" s="432" t="s">
        <v>146</v>
      </c>
      <c r="D201" s="440">
        <f t="shared" si="39"/>
        <v>0</v>
      </c>
      <c r="E201" s="440"/>
      <c r="F201" s="440"/>
      <c r="G201" s="440">
        <f t="shared" si="54"/>
        <v>0</v>
      </c>
      <c r="H201" s="440"/>
      <c r="I201" s="440"/>
      <c r="J201" s="439"/>
      <c r="K201" s="439"/>
      <c r="L201" s="439"/>
      <c r="M201" s="439"/>
      <c r="N201" s="439"/>
      <c r="O201" s="439"/>
      <c r="P201" s="439"/>
      <c r="Q201" s="439"/>
      <c r="R201" s="439"/>
      <c r="S201" s="439"/>
      <c r="T201" s="438">
        <f t="shared" si="53"/>
        <v>0</v>
      </c>
      <c r="U201" s="440">
        <f t="shared" si="42"/>
        <v>0</v>
      </c>
      <c r="V201" s="437">
        <f t="shared" si="40"/>
        <v>0</v>
      </c>
      <c r="W201" s="437">
        <f t="shared" si="41"/>
        <v>0</v>
      </c>
    </row>
    <row r="202" spans="1:28" s="151" customFormat="1" ht="18.75" hidden="1" x14ac:dyDescent="0.3">
      <c r="A202" s="450" t="s">
        <v>131</v>
      </c>
      <c r="B202" s="432" t="s">
        <v>151</v>
      </c>
      <c r="C202" s="432" t="s">
        <v>146</v>
      </c>
      <c r="D202" s="440">
        <f t="shared" si="39"/>
        <v>0</v>
      </c>
      <c r="E202" s="440"/>
      <c r="F202" s="440"/>
      <c r="G202" s="440">
        <f t="shared" si="54"/>
        <v>0</v>
      </c>
      <c r="H202" s="440"/>
      <c r="I202" s="440"/>
      <c r="J202" s="439"/>
      <c r="K202" s="439"/>
      <c r="L202" s="439"/>
      <c r="M202" s="439"/>
      <c r="N202" s="439"/>
      <c r="O202" s="439"/>
      <c r="P202" s="439"/>
      <c r="Q202" s="439"/>
      <c r="R202" s="439"/>
      <c r="S202" s="439"/>
      <c r="T202" s="438">
        <f t="shared" si="53"/>
        <v>0</v>
      </c>
      <c r="U202" s="440">
        <f t="shared" si="42"/>
        <v>0</v>
      </c>
      <c r="V202" s="437">
        <f t="shared" si="40"/>
        <v>0</v>
      </c>
      <c r="W202" s="437">
        <f t="shared" si="41"/>
        <v>0</v>
      </c>
    </row>
    <row r="203" spans="1:28" s="151" customFormat="1" ht="30" hidden="1" customHeight="1" x14ac:dyDescent="0.3">
      <c r="A203" s="450" t="s">
        <v>71</v>
      </c>
      <c r="B203" s="432" t="s">
        <v>151</v>
      </c>
      <c r="C203" s="432" t="s">
        <v>146</v>
      </c>
      <c r="D203" s="440">
        <f t="shared" si="39"/>
        <v>0</v>
      </c>
      <c r="E203" s="440"/>
      <c r="F203" s="440"/>
      <c r="G203" s="440">
        <f t="shared" si="54"/>
        <v>0</v>
      </c>
      <c r="H203" s="440"/>
      <c r="I203" s="440"/>
      <c r="J203" s="439"/>
      <c r="K203" s="439"/>
      <c r="L203" s="439"/>
      <c r="M203" s="439"/>
      <c r="N203" s="439"/>
      <c r="O203" s="439"/>
      <c r="P203" s="439"/>
      <c r="Q203" s="439"/>
      <c r="R203" s="439"/>
      <c r="S203" s="439"/>
      <c r="T203" s="438">
        <f t="shared" si="53"/>
        <v>0</v>
      </c>
      <c r="U203" s="440">
        <f t="shared" si="42"/>
        <v>0</v>
      </c>
      <c r="V203" s="437">
        <f t="shared" si="40"/>
        <v>0</v>
      </c>
      <c r="W203" s="437">
        <f t="shared" si="41"/>
        <v>0</v>
      </c>
    </row>
    <row r="204" spans="1:28" s="430" customFormat="1" ht="16.5" hidden="1" customHeight="1" x14ac:dyDescent="0.3">
      <c r="A204" s="449" t="s">
        <v>63</v>
      </c>
      <c r="B204" s="433" t="s">
        <v>153</v>
      </c>
      <c r="C204" s="433" t="s">
        <v>143</v>
      </c>
      <c r="D204" s="436">
        <f t="shared" si="39"/>
        <v>0</v>
      </c>
      <c r="E204" s="436">
        <f>E205</f>
        <v>0</v>
      </c>
      <c r="F204" s="436">
        <f>F205</f>
        <v>0</v>
      </c>
      <c r="G204" s="436">
        <f t="shared" si="54"/>
        <v>0</v>
      </c>
      <c r="H204" s="436">
        <f>H205</f>
        <v>0</v>
      </c>
      <c r="I204" s="436">
        <f>I205</f>
        <v>0</v>
      </c>
      <c r="J204" s="438"/>
      <c r="K204" s="438"/>
      <c r="L204" s="438"/>
      <c r="M204" s="438"/>
      <c r="N204" s="438"/>
      <c r="O204" s="438"/>
      <c r="P204" s="438"/>
      <c r="Q204" s="438"/>
      <c r="R204" s="438"/>
      <c r="S204" s="438"/>
      <c r="T204" s="438">
        <f t="shared" si="53"/>
        <v>0</v>
      </c>
      <c r="U204" s="436">
        <f t="shared" si="42"/>
        <v>0</v>
      </c>
      <c r="V204" s="437">
        <f t="shared" si="40"/>
        <v>0</v>
      </c>
      <c r="W204" s="437">
        <f t="shared" si="41"/>
        <v>0</v>
      </c>
    </row>
    <row r="205" spans="1:28" s="147" customFormat="1" ht="16.5" hidden="1" customHeight="1" x14ac:dyDescent="0.3">
      <c r="A205" s="449" t="s">
        <v>64</v>
      </c>
      <c r="B205" s="433" t="s">
        <v>153</v>
      </c>
      <c r="C205" s="433" t="s">
        <v>151</v>
      </c>
      <c r="D205" s="440">
        <f t="shared" si="39"/>
        <v>0</v>
      </c>
      <c r="E205" s="436"/>
      <c r="F205" s="436"/>
      <c r="G205" s="440">
        <f t="shared" si="54"/>
        <v>0</v>
      </c>
      <c r="H205" s="436"/>
      <c r="I205" s="436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38">
        <f t="shared" si="53"/>
        <v>0</v>
      </c>
      <c r="U205" s="440">
        <f t="shared" si="42"/>
        <v>0</v>
      </c>
      <c r="V205" s="437">
        <f t="shared" ref="V205:V268" si="56">H205+J205+K205+M205</f>
        <v>0</v>
      </c>
      <c r="W205" s="437">
        <f t="shared" ref="W205:W268" si="57">I205+O205+P205+Q205+R205</f>
        <v>0</v>
      </c>
    </row>
    <row r="206" spans="1:28" s="151" customFormat="1" ht="39" hidden="1" customHeight="1" x14ac:dyDescent="0.3">
      <c r="A206" s="450" t="s">
        <v>852</v>
      </c>
      <c r="B206" s="432" t="s">
        <v>153</v>
      </c>
      <c r="C206" s="432" t="s">
        <v>151</v>
      </c>
      <c r="D206" s="440">
        <f t="shared" si="39"/>
        <v>0</v>
      </c>
      <c r="E206" s="440"/>
      <c r="F206" s="440"/>
      <c r="G206" s="440">
        <f t="shared" si="54"/>
        <v>0</v>
      </c>
      <c r="H206" s="440"/>
      <c r="I206" s="440"/>
      <c r="J206" s="439"/>
      <c r="K206" s="439"/>
      <c r="L206" s="439"/>
      <c r="M206" s="439"/>
      <c r="N206" s="439"/>
      <c r="O206" s="439"/>
      <c r="P206" s="439"/>
      <c r="Q206" s="439"/>
      <c r="R206" s="439"/>
      <c r="S206" s="439"/>
      <c r="T206" s="438">
        <f t="shared" si="53"/>
        <v>0</v>
      </c>
      <c r="U206" s="440">
        <f t="shared" si="42"/>
        <v>0</v>
      </c>
      <c r="V206" s="437">
        <f t="shared" si="56"/>
        <v>0</v>
      </c>
      <c r="W206" s="437">
        <f t="shared" si="57"/>
        <v>0</v>
      </c>
    </row>
    <row r="207" spans="1:28" s="430" customFormat="1" ht="18" customHeight="1" x14ac:dyDescent="0.3">
      <c r="A207" s="449" t="s">
        <v>237</v>
      </c>
      <c r="B207" s="433" t="s">
        <v>157</v>
      </c>
      <c r="C207" s="433" t="s">
        <v>143</v>
      </c>
      <c r="D207" s="436">
        <f t="shared" si="39"/>
        <v>1475651.3000000003</v>
      </c>
      <c r="E207" s="436">
        <f>SUM(E208+E263+E341+E381)</f>
        <v>752786.00000000012</v>
      </c>
      <c r="F207" s="436">
        <f>SUM(F208+F263+F341+F381)</f>
        <v>722865.3</v>
      </c>
      <c r="G207" s="436">
        <f t="shared" si="54"/>
        <v>1774997.1</v>
      </c>
      <c r="H207" s="436">
        <f t="shared" ref="H207:M207" si="58">SUM(H208+H263+H341+H381)</f>
        <v>854503.4</v>
      </c>
      <c r="I207" s="436">
        <f t="shared" si="58"/>
        <v>920493.70000000007</v>
      </c>
      <c r="J207" s="436">
        <f t="shared" si="58"/>
        <v>0</v>
      </c>
      <c r="K207" s="436">
        <f t="shared" si="58"/>
        <v>0</v>
      </c>
      <c r="L207" s="436">
        <f t="shared" si="58"/>
        <v>0</v>
      </c>
      <c r="M207" s="436">
        <f t="shared" si="58"/>
        <v>0</v>
      </c>
      <c r="N207" s="436"/>
      <c r="O207" s="436">
        <f>SUM(O208+O263+O341+O381)</f>
        <v>0</v>
      </c>
      <c r="P207" s="436">
        <f>SUM(P208+P263+P341+P381)</f>
        <v>0</v>
      </c>
      <c r="Q207" s="436">
        <f>SUM(Q208+Q263+Q341+Q381)</f>
        <v>0</v>
      </c>
      <c r="R207" s="436">
        <f>SUM(R208+R263+R341+R381)</f>
        <v>0</v>
      </c>
      <c r="S207" s="436"/>
      <c r="T207" s="438">
        <f>SUM(J207:R207)</f>
        <v>0</v>
      </c>
      <c r="U207" s="436">
        <f>SUM(V207:W207)</f>
        <v>1774997.1</v>
      </c>
      <c r="V207" s="437">
        <f>H207+J207+K207+M207+L207</f>
        <v>854503.4</v>
      </c>
      <c r="W207" s="437">
        <f t="shared" si="57"/>
        <v>920493.70000000007</v>
      </c>
      <c r="AA207" s="639"/>
      <c r="AB207" s="639"/>
    </row>
    <row r="208" spans="1:28" s="151" customFormat="1" ht="21.75" customHeight="1" x14ac:dyDescent="0.3">
      <c r="A208" s="449" t="s">
        <v>238</v>
      </c>
      <c r="B208" s="433" t="s">
        <v>157</v>
      </c>
      <c r="C208" s="433" t="s">
        <v>142</v>
      </c>
      <c r="D208" s="436">
        <f t="shared" si="39"/>
        <v>410363.10000000003</v>
      </c>
      <c r="E208" s="436">
        <f>SUM(E209+E223+E224+E225+E237+E238+E239+E253)</f>
        <v>388435.00000000006</v>
      </c>
      <c r="F208" s="436">
        <f>SUM(F209+F223+F224+F225+F237+F238+F239+F253)</f>
        <v>21928.1</v>
      </c>
      <c r="G208" s="436">
        <f>SUM(H208:I208)</f>
        <v>646487.20000000019</v>
      </c>
      <c r="H208" s="436">
        <f>SUM(H209+H223+H224+H225+H237+H238+H239+H253+H254+H260+H261+H262+H255)</f>
        <v>442313.50000000012</v>
      </c>
      <c r="I208" s="436">
        <f>SUM(I209+I223+I224+I225+I237+I238+I239+I253+I254+I260+I261+I262+I255)</f>
        <v>204173.7</v>
      </c>
      <c r="J208" s="436">
        <f>SUM(J209+J223+J224+J225+J237+J238+J239+J253+J254+J260+J261+J262)</f>
        <v>0</v>
      </c>
      <c r="K208" s="436">
        <f>SUM(K209+K223+K224+K225+K237+K238+K239+K253+K254+K260+K261+K262+K255)</f>
        <v>0</v>
      </c>
      <c r="L208" s="436"/>
      <c r="M208" s="436">
        <f t="shared" ref="M208:R208" si="59">SUM(M209+M223+M224+M225+M237+M238+M239+M253+M254+M260+M261+M262+M255)</f>
        <v>0</v>
      </c>
      <c r="N208" s="436"/>
      <c r="O208" s="436">
        <f t="shared" si="59"/>
        <v>0</v>
      </c>
      <c r="P208" s="436">
        <f t="shared" si="59"/>
        <v>0</v>
      </c>
      <c r="Q208" s="436">
        <f t="shared" si="59"/>
        <v>0</v>
      </c>
      <c r="R208" s="436">
        <f t="shared" si="59"/>
        <v>0</v>
      </c>
      <c r="S208" s="436"/>
      <c r="T208" s="438">
        <f t="shared" si="53"/>
        <v>0</v>
      </c>
      <c r="U208" s="436">
        <f t="shared" si="42"/>
        <v>646487.20000000019</v>
      </c>
      <c r="V208" s="437">
        <f t="shared" si="56"/>
        <v>442313.50000000012</v>
      </c>
      <c r="W208" s="437">
        <f t="shared" si="57"/>
        <v>204173.7</v>
      </c>
    </row>
    <row r="209" spans="1:23" s="151" customFormat="1" ht="40.5" customHeight="1" x14ac:dyDescent="0.3">
      <c r="A209" s="450" t="s">
        <v>853</v>
      </c>
      <c r="B209" s="432" t="s">
        <v>157</v>
      </c>
      <c r="C209" s="432" t="s">
        <v>142</v>
      </c>
      <c r="D209" s="440">
        <f t="shared" si="39"/>
        <v>360286.60000000003</v>
      </c>
      <c r="E209" s="440">
        <f>SUM(E210+E211+E212+E213+E214+E215+E216+E217+E218+E219+E220+E221+E222)</f>
        <v>360286.60000000003</v>
      </c>
      <c r="F209" s="440">
        <f>SUM(F210+F211+F212+F213+F214+F215+F216+F217+F218+F219+F220+F221+F222)</f>
        <v>0</v>
      </c>
      <c r="G209" s="440">
        <f t="shared" si="54"/>
        <v>372242.00000000006</v>
      </c>
      <c r="H209" s="440">
        <f>SUM(H210+H211+H212+H213+H214+H215+H216+H217+H218+H219+H220+H221+H222)</f>
        <v>372242.00000000006</v>
      </c>
      <c r="I209" s="440">
        <f>SUM(I210+I211+I212+I213+I214+I215+I216+I217+I218+I219+I220+I221+I222)</f>
        <v>0</v>
      </c>
      <c r="J209" s="440">
        <f>SUM(J210+J211+J212+J213+J214+J215+J216+J217+J218+J219+J220+J221+J222)</f>
        <v>0</v>
      </c>
      <c r="K209" s="440">
        <f>SUM(K210+K211+K212+K213+K214+K215+K216+K217+K218+K219+K220+K221+K222)</f>
        <v>0</v>
      </c>
      <c r="L209" s="440"/>
      <c r="M209" s="439"/>
      <c r="N209" s="439"/>
      <c r="O209" s="439"/>
      <c r="P209" s="439"/>
      <c r="Q209" s="439"/>
      <c r="R209" s="439"/>
      <c r="S209" s="439"/>
      <c r="T209" s="438">
        <f t="shared" si="53"/>
        <v>0</v>
      </c>
      <c r="U209" s="440">
        <f t="shared" si="42"/>
        <v>372242.00000000006</v>
      </c>
      <c r="V209" s="437">
        <f t="shared" si="56"/>
        <v>372242.00000000006</v>
      </c>
      <c r="W209" s="437">
        <f t="shared" si="57"/>
        <v>0</v>
      </c>
    </row>
    <row r="210" spans="1:23" s="151" customFormat="1" ht="15.75" customHeight="1" x14ac:dyDescent="0.3">
      <c r="A210" s="450" t="s">
        <v>258</v>
      </c>
      <c r="B210" s="432" t="s">
        <v>157</v>
      </c>
      <c r="C210" s="432" t="s">
        <v>142</v>
      </c>
      <c r="D210" s="440">
        <f t="shared" si="39"/>
        <v>41361.1</v>
      </c>
      <c r="E210" s="440">
        <v>41361.1</v>
      </c>
      <c r="F210" s="440"/>
      <c r="G210" s="440">
        <f t="shared" si="54"/>
        <v>42905.1</v>
      </c>
      <c r="H210" s="440">
        <v>42905.1</v>
      </c>
      <c r="I210" s="440"/>
      <c r="J210" s="439"/>
      <c r="K210" s="439"/>
      <c r="L210" s="439"/>
      <c r="M210" s="439"/>
      <c r="N210" s="439"/>
      <c r="O210" s="439"/>
      <c r="P210" s="439"/>
      <c r="Q210" s="439"/>
      <c r="R210" s="439"/>
      <c r="S210" s="439"/>
      <c r="T210" s="438">
        <f t="shared" si="53"/>
        <v>0</v>
      </c>
      <c r="U210" s="440">
        <f t="shared" si="42"/>
        <v>42905.1</v>
      </c>
      <c r="V210" s="437">
        <f t="shared" si="56"/>
        <v>42905.1</v>
      </c>
      <c r="W210" s="437">
        <f t="shared" si="57"/>
        <v>0</v>
      </c>
    </row>
    <row r="211" spans="1:23" s="151" customFormat="1" ht="15.75" customHeight="1" x14ac:dyDescent="0.3">
      <c r="A211" s="450" t="s">
        <v>259</v>
      </c>
      <c r="B211" s="432" t="s">
        <v>157</v>
      </c>
      <c r="C211" s="432" t="s">
        <v>142</v>
      </c>
      <c r="D211" s="440">
        <f t="shared" si="39"/>
        <v>25766.1</v>
      </c>
      <c r="E211" s="440">
        <v>25766.1</v>
      </c>
      <c r="F211" s="440"/>
      <c r="G211" s="440">
        <f t="shared" si="54"/>
        <v>27114.400000000001</v>
      </c>
      <c r="H211" s="440">
        <v>27114.400000000001</v>
      </c>
      <c r="I211" s="440"/>
      <c r="J211" s="439"/>
      <c r="K211" s="439"/>
      <c r="L211" s="439"/>
      <c r="M211" s="439"/>
      <c r="N211" s="439"/>
      <c r="O211" s="439"/>
      <c r="P211" s="439"/>
      <c r="Q211" s="439"/>
      <c r="R211" s="439"/>
      <c r="S211" s="439"/>
      <c r="T211" s="438">
        <f t="shared" si="53"/>
        <v>0</v>
      </c>
      <c r="U211" s="440">
        <f t="shared" si="42"/>
        <v>27114.400000000001</v>
      </c>
      <c r="V211" s="437">
        <f t="shared" si="56"/>
        <v>27114.400000000001</v>
      </c>
      <c r="W211" s="437">
        <f t="shared" si="57"/>
        <v>0</v>
      </c>
    </row>
    <row r="212" spans="1:23" s="151" customFormat="1" ht="15.75" customHeight="1" x14ac:dyDescent="0.3">
      <c r="A212" s="450" t="s">
        <v>260</v>
      </c>
      <c r="B212" s="432" t="s">
        <v>157</v>
      </c>
      <c r="C212" s="432" t="s">
        <v>142</v>
      </c>
      <c r="D212" s="440">
        <f t="shared" si="39"/>
        <v>26740.400000000001</v>
      </c>
      <c r="E212" s="440">
        <v>26740.400000000001</v>
      </c>
      <c r="F212" s="440"/>
      <c r="G212" s="440">
        <f t="shared" si="54"/>
        <v>28050.1</v>
      </c>
      <c r="H212" s="440">
        <v>28050.1</v>
      </c>
      <c r="I212" s="440"/>
      <c r="J212" s="439"/>
      <c r="K212" s="439"/>
      <c r="L212" s="439"/>
      <c r="M212" s="439"/>
      <c r="N212" s="439"/>
      <c r="O212" s="439"/>
      <c r="P212" s="439"/>
      <c r="Q212" s="439"/>
      <c r="R212" s="439"/>
      <c r="S212" s="439"/>
      <c r="T212" s="438">
        <f t="shared" si="53"/>
        <v>0</v>
      </c>
      <c r="U212" s="440">
        <f t="shared" si="42"/>
        <v>28050.1</v>
      </c>
      <c r="V212" s="437">
        <f t="shared" si="56"/>
        <v>28050.1</v>
      </c>
      <c r="W212" s="437">
        <f t="shared" si="57"/>
        <v>0</v>
      </c>
    </row>
    <row r="213" spans="1:23" s="151" customFormat="1" ht="15.75" customHeight="1" x14ac:dyDescent="0.3">
      <c r="A213" s="450" t="s">
        <v>261</v>
      </c>
      <c r="B213" s="432" t="s">
        <v>157</v>
      </c>
      <c r="C213" s="432" t="s">
        <v>142</v>
      </c>
      <c r="D213" s="440">
        <f t="shared" si="39"/>
        <v>29797.200000000001</v>
      </c>
      <c r="E213" s="440">
        <v>29797.200000000001</v>
      </c>
      <c r="F213" s="440"/>
      <c r="G213" s="440">
        <f t="shared" si="54"/>
        <v>30895.5</v>
      </c>
      <c r="H213" s="440">
        <v>30895.5</v>
      </c>
      <c r="I213" s="440"/>
      <c r="J213" s="439"/>
      <c r="K213" s="439"/>
      <c r="L213" s="439"/>
      <c r="M213" s="439"/>
      <c r="N213" s="439"/>
      <c r="O213" s="439"/>
      <c r="P213" s="439"/>
      <c r="Q213" s="439"/>
      <c r="R213" s="439"/>
      <c r="S213" s="439"/>
      <c r="T213" s="438">
        <f t="shared" si="53"/>
        <v>0</v>
      </c>
      <c r="U213" s="440">
        <f t="shared" si="42"/>
        <v>30895.5</v>
      </c>
      <c r="V213" s="437">
        <f t="shared" si="56"/>
        <v>30895.5</v>
      </c>
      <c r="W213" s="437">
        <f t="shared" si="57"/>
        <v>0</v>
      </c>
    </row>
    <row r="214" spans="1:23" s="151" customFormat="1" ht="15.75" customHeight="1" x14ac:dyDescent="0.3">
      <c r="A214" s="450" t="s">
        <v>262</v>
      </c>
      <c r="B214" s="432" t="s">
        <v>157</v>
      </c>
      <c r="C214" s="432" t="s">
        <v>142</v>
      </c>
      <c r="D214" s="440">
        <f t="shared" si="39"/>
        <v>2641.1</v>
      </c>
      <c r="E214" s="440">
        <v>2641.1</v>
      </c>
      <c r="F214" s="440"/>
      <c r="G214" s="440">
        <f t="shared" si="54"/>
        <v>79.2</v>
      </c>
      <c r="H214" s="440">
        <v>79.2</v>
      </c>
      <c r="I214" s="440"/>
      <c r="J214" s="439"/>
      <c r="K214" s="439"/>
      <c r="L214" s="439"/>
      <c r="M214" s="439"/>
      <c r="N214" s="439"/>
      <c r="O214" s="439"/>
      <c r="P214" s="439"/>
      <c r="Q214" s="439"/>
      <c r="R214" s="439"/>
      <c r="S214" s="439"/>
      <c r="T214" s="438">
        <f t="shared" si="53"/>
        <v>0</v>
      </c>
      <c r="U214" s="440">
        <f t="shared" si="42"/>
        <v>79.2</v>
      </c>
      <c r="V214" s="437">
        <f t="shared" si="56"/>
        <v>79.2</v>
      </c>
      <c r="W214" s="437">
        <f t="shared" si="57"/>
        <v>0</v>
      </c>
    </row>
    <row r="215" spans="1:23" s="151" customFormat="1" ht="15.75" customHeight="1" x14ac:dyDescent="0.3">
      <c r="A215" s="450" t="s">
        <v>263</v>
      </c>
      <c r="B215" s="432" t="s">
        <v>157</v>
      </c>
      <c r="C215" s="432" t="s">
        <v>142</v>
      </c>
      <c r="D215" s="440">
        <f t="shared" si="39"/>
        <v>57468</v>
      </c>
      <c r="E215" s="440">
        <v>57468</v>
      </c>
      <c r="F215" s="440"/>
      <c r="G215" s="440">
        <f t="shared" si="54"/>
        <v>59724.6</v>
      </c>
      <c r="H215" s="440">
        <v>59724.6</v>
      </c>
      <c r="I215" s="440"/>
      <c r="J215" s="439"/>
      <c r="K215" s="439"/>
      <c r="L215" s="439"/>
      <c r="M215" s="439"/>
      <c r="N215" s="439"/>
      <c r="O215" s="439"/>
      <c r="P215" s="439"/>
      <c r="Q215" s="439"/>
      <c r="R215" s="439"/>
      <c r="S215" s="439"/>
      <c r="T215" s="438">
        <f t="shared" si="53"/>
        <v>0</v>
      </c>
      <c r="U215" s="440">
        <f t="shared" si="42"/>
        <v>59724.6</v>
      </c>
      <c r="V215" s="437">
        <f t="shared" si="56"/>
        <v>59724.6</v>
      </c>
      <c r="W215" s="437">
        <f t="shared" si="57"/>
        <v>0</v>
      </c>
    </row>
    <row r="216" spans="1:23" s="151" customFormat="1" ht="15.75" customHeight="1" x14ac:dyDescent="0.3">
      <c r="A216" s="450" t="s">
        <v>264</v>
      </c>
      <c r="B216" s="432" t="s">
        <v>157</v>
      </c>
      <c r="C216" s="432" t="s">
        <v>142</v>
      </c>
      <c r="D216" s="440">
        <f t="shared" si="39"/>
        <v>28787.7</v>
      </c>
      <c r="E216" s="440">
        <v>28787.7</v>
      </c>
      <c r="F216" s="440"/>
      <c r="G216" s="440">
        <f t="shared" si="54"/>
        <v>29874.799999999999</v>
      </c>
      <c r="H216" s="440">
        <v>29874.799999999999</v>
      </c>
      <c r="I216" s="440"/>
      <c r="J216" s="439"/>
      <c r="K216" s="439"/>
      <c r="L216" s="439"/>
      <c r="M216" s="439"/>
      <c r="N216" s="439"/>
      <c r="O216" s="439"/>
      <c r="P216" s="439"/>
      <c r="Q216" s="439"/>
      <c r="R216" s="439"/>
      <c r="S216" s="439"/>
      <c r="T216" s="438">
        <f t="shared" si="53"/>
        <v>0</v>
      </c>
      <c r="U216" s="440">
        <f t="shared" si="42"/>
        <v>29874.799999999999</v>
      </c>
      <c r="V216" s="437">
        <f t="shared" si="56"/>
        <v>29874.799999999999</v>
      </c>
      <c r="W216" s="437">
        <f t="shared" si="57"/>
        <v>0</v>
      </c>
    </row>
    <row r="217" spans="1:23" s="151" customFormat="1" ht="15.75" customHeight="1" x14ac:dyDescent="0.3">
      <c r="A217" s="450" t="s">
        <v>265</v>
      </c>
      <c r="B217" s="432" t="s">
        <v>157</v>
      </c>
      <c r="C217" s="432" t="s">
        <v>142</v>
      </c>
      <c r="D217" s="440">
        <f t="shared" si="39"/>
        <v>36420.5</v>
      </c>
      <c r="E217" s="440">
        <v>36420.5</v>
      </c>
      <c r="F217" s="440"/>
      <c r="G217" s="440">
        <f t="shared" si="54"/>
        <v>37928.800000000003</v>
      </c>
      <c r="H217" s="440">
        <v>37928.800000000003</v>
      </c>
      <c r="I217" s="440"/>
      <c r="J217" s="439"/>
      <c r="K217" s="439"/>
      <c r="L217" s="439"/>
      <c r="M217" s="439"/>
      <c r="N217" s="439"/>
      <c r="O217" s="439"/>
      <c r="P217" s="439"/>
      <c r="Q217" s="439"/>
      <c r="R217" s="439"/>
      <c r="S217" s="439"/>
      <c r="T217" s="438">
        <f t="shared" si="53"/>
        <v>0</v>
      </c>
      <c r="U217" s="440">
        <f t="shared" si="42"/>
        <v>37928.800000000003</v>
      </c>
      <c r="V217" s="437">
        <f t="shared" si="56"/>
        <v>37928.800000000003</v>
      </c>
      <c r="W217" s="437">
        <f t="shared" si="57"/>
        <v>0</v>
      </c>
    </row>
    <row r="218" spans="1:23" s="151" customFormat="1" ht="15.75" customHeight="1" x14ac:dyDescent="0.3">
      <c r="A218" s="450" t="s">
        <v>969</v>
      </c>
      <c r="B218" s="432" t="s">
        <v>157</v>
      </c>
      <c r="C218" s="432" t="s">
        <v>142</v>
      </c>
      <c r="D218" s="440">
        <f t="shared" si="39"/>
        <v>29796</v>
      </c>
      <c r="E218" s="440">
        <v>29796</v>
      </c>
      <c r="F218" s="440"/>
      <c r="G218" s="440">
        <f t="shared" si="54"/>
        <v>31077.9</v>
      </c>
      <c r="H218" s="440">
        <v>31077.9</v>
      </c>
      <c r="I218" s="440"/>
      <c r="J218" s="439"/>
      <c r="K218" s="439"/>
      <c r="L218" s="439"/>
      <c r="M218" s="439"/>
      <c r="N218" s="439"/>
      <c r="O218" s="439"/>
      <c r="P218" s="439"/>
      <c r="Q218" s="439"/>
      <c r="R218" s="439"/>
      <c r="S218" s="439"/>
      <c r="T218" s="438">
        <f t="shared" si="53"/>
        <v>0</v>
      </c>
      <c r="U218" s="440">
        <f t="shared" si="42"/>
        <v>31077.9</v>
      </c>
      <c r="V218" s="437">
        <f t="shared" si="56"/>
        <v>31077.9</v>
      </c>
      <c r="W218" s="437">
        <f t="shared" si="57"/>
        <v>0</v>
      </c>
    </row>
    <row r="219" spans="1:23" s="151" customFormat="1" ht="15.75" customHeight="1" x14ac:dyDescent="0.3">
      <c r="A219" s="450" t="s">
        <v>266</v>
      </c>
      <c r="B219" s="432" t="s">
        <v>157</v>
      </c>
      <c r="C219" s="432" t="s">
        <v>142</v>
      </c>
      <c r="D219" s="440">
        <f t="shared" si="39"/>
        <v>16990.400000000001</v>
      </c>
      <c r="E219" s="440">
        <v>16990.400000000001</v>
      </c>
      <c r="F219" s="440"/>
      <c r="G219" s="440">
        <f t="shared" si="54"/>
        <v>17783</v>
      </c>
      <c r="H219" s="440">
        <v>17783</v>
      </c>
      <c r="I219" s="440"/>
      <c r="J219" s="439"/>
      <c r="K219" s="439"/>
      <c r="L219" s="439"/>
      <c r="M219" s="439"/>
      <c r="N219" s="439"/>
      <c r="O219" s="439"/>
      <c r="P219" s="439"/>
      <c r="Q219" s="439"/>
      <c r="R219" s="439"/>
      <c r="S219" s="439"/>
      <c r="T219" s="438">
        <f t="shared" si="53"/>
        <v>0</v>
      </c>
      <c r="U219" s="440">
        <f t="shared" si="42"/>
        <v>17783</v>
      </c>
      <c r="V219" s="437">
        <f t="shared" si="56"/>
        <v>17783</v>
      </c>
      <c r="W219" s="437">
        <f t="shared" si="57"/>
        <v>0</v>
      </c>
    </row>
    <row r="220" spans="1:23" s="151" customFormat="1" ht="15.75" customHeight="1" x14ac:dyDescent="0.3">
      <c r="A220" s="450" t="s">
        <v>267</v>
      </c>
      <c r="B220" s="432" t="s">
        <v>157</v>
      </c>
      <c r="C220" s="432" t="s">
        <v>142</v>
      </c>
      <c r="D220" s="440">
        <f t="shared" ref="D220:D252" si="60">SUM(E220:F220)</f>
        <v>34375.599999999999</v>
      </c>
      <c r="E220" s="440">
        <v>34375.599999999999</v>
      </c>
      <c r="F220" s="440"/>
      <c r="G220" s="440">
        <f t="shared" si="54"/>
        <v>35567.199999999997</v>
      </c>
      <c r="H220" s="440">
        <v>35567.199999999997</v>
      </c>
      <c r="I220" s="440"/>
      <c r="J220" s="439"/>
      <c r="K220" s="439"/>
      <c r="L220" s="439"/>
      <c r="M220" s="439"/>
      <c r="N220" s="439"/>
      <c r="O220" s="439"/>
      <c r="P220" s="439"/>
      <c r="Q220" s="439"/>
      <c r="R220" s="439"/>
      <c r="S220" s="439"/>
      <c r="T220" s="438">
        <f t="shared" si="53"/>
        <v>0</v>
      </c>
      <c r="U220" s="440">
        <f t="shared" si="42"/>
        <v>35567.199999999997</v>
      </c>
      <c r="V220" s="437">
        <f t="shared" si="56"/>
        <v>35567.199999999997</v>
      </c>
      <c r="W220" s="437">
        <f t="shared" si="57"/>
        <v>0</v>
      </c>
    </row>
    <row r="221" spans="1:23" s="151" customFormat="1" ht="15.75" customHeight="1" x14ac:dyDescent="0.3">
      <c r="A221" s="450" t="s">
        <v>268</v>
      </c>
      <c r="B221" s="432" t="s">
        <v>157</v>
      </c>
      <c r="C221" s="432" t="s">
        <v>142</v>
      </c>
      <c r="D221" s="440">
        <f t="shared" si="60"/>
        <v>30142.5</v>
      </c>
      <c r="E221" s="440">
        <v>30142.5</v>
      </c>
      <c r="F221" s="440"/>
      <c r="G221" s="440">
        <f t="shared" si="54"/>
        <v>31241.4</v>
      </c>
      <c r="H221" s="440">
        <v>31241.4</v>
      </c>
      <c r="I221" s="440"/>
      <c r="J221" s="439"/>
      <c r="K221" s="439"/>
      <c r="L221" s="439"/>
      <c r="M221" s="439"/>
      <c r="N221" s="439"/>
      <c r="O221" s="439"/>
      <c r="P221" s="439"/>
      <c r="Q221" s="439"/>
      <c r="R221" s="439"/>
      <c r="S221" s="439"/>
      <c r="T221" s="438">
        <f t="shared" si="53"/>
        <v>0</v>
      </c>
      <c r="U221" s="440">
        <f t="shared" si="42"/>
        <v>31241.4</v>
      </c>
      <c r="V221" s="437">
        <f t="shared" si="56"/>
        <v>31241.4</v>
      </c>
      <c r="W221" s="437">
        <f t="shared" si="57"/>
        <v>0</v>
      </c>
    </row>
    <row r="222" spans="1:23" s="151" customFormat="1" ht="18.75" hidden="1" x14ac:dyDescent="0.3">
      <c r="A222" s="450"/>
      <c r="B222" s="432" t="s">
        <v>157</v>
      </c>
      <c r="C222" s="432" t="s">
        <v>142</v>
      </c>
      <c r="D222" s="440">
        <f t="shared" si="60"/>
        <v>0</v>
      </c>
      <c r="E222" s="440"/>
      <c r="F222" s="440"/>
      <c r="G222" s="440">
        <f t="shared" si="54"/>
        <v>0</v>
      </c>
      <c r="H222" s="440"/>
      <c r="I222" s="440"/>
      <c r="J222" s="439"/>
      <c r="K222" s="439"/>
      <c r="L222" s="439"/>
      <c r="M222" s="439"/>
      <c r="N222" s="439"/>
      <c r="O222" s="439"/>
      <c r="P222" s="439"/>
      <c r="Q222" s="439"/>
      <c r="R222" s="439"/>
      <c r="S222" s="439"/>
      <c r="T222" s="438">
        <f t="shared" si="53"/>
        <v>0</v>
      </c>
      <c r="U222" s="440">
        <f t="shared" ref="U222:U252" si="61">SUM(V222:W222)</f>
        <v>0</v>
      </c>
      <c r="V222" s="437">
        <f t="shared" si="56"/>
        <v>0</v>
      </c>
      <c r="W222" s="437">
        <f t="shared" si="57"/>
        <v>0</v>
      </c>
    </row>
    <row r="223" spans="1:23" s="151" customFormat="1" ht="18.75" hidden="1" x14ac:dyDescent="0.3">
      <c r="A223" s="450" t="s">
        <v>239</v>
      </c>
      <c r="B223" s="432" t="s">
        <v>157</v>
      </c>
      <c r="C223" s="432" t="s">
        <v>142</v>
      </c>
      <c r="D223" s="440">
        <f t="shared" si="60"/>
        <v>0</v>
      </c>
      <c r="E223" s="440"/>
      <c r="F223" s="440"/>
      <c r="G223" s="440">
        <f t="shared" si="54"/>
        <v>0</v>
      </c>
      <c r="H223" s="440"/>
      <c r="I223" s="440"/>
      <c r="J223" s="439"/>
      <c r="K223" s="439"/>
      <c r="L223" s="439"/>
      <c r="M223" s="439"/>
      <c r="N223" s="439"/>
      <c r="O223" s="439"/>
      <c r="P223" s="439"/>
      <c r="Q223" s="439"/>
      <c r="R223" s="439"/>
      <c r="S223" s="439"/>
      <c r="T223" s="438">
        <f t="shared" si="53"/>
        <v>0</v>
      </c>
      <c r="U223" s="440">
        <f t="shared" si="61"/>
        <v>0</v>
      </c>
      <c r="V223" s="437">
        <f t="shared" si="56"/>
        <v>0</v>
      </c>
      <c r="W223" s="437">
        <f t="shared" si="57"/>
        <v>0</v>
      </c>
    </row>
    <row r="224" spans="1:23" s="151" customFormat="1" ht="37.5" hidden="1" x14ac:dyDescent="0.3">
      <c r="A224" s="450" t="s">
        <v>402</v>
      </c>
      <c r="B224" s="432" t="s">
        <v>157</v>
      </c>
      <c r="C224" s="431" t="s">
        <v>142</v>
      </c>
      <c r="D224" s="440">
        <f t="shared" si="60"/>
        <v>0</v>
      </c>
      <c r="E224" s="440"/>
      <c r="F224" s="440"/>
      <c r="G224" s="440">
        <f t="shared" si="54"/>
        <v>0</v>
      </c>
      <c r="H224" s="440"/>
      <c r="I224" s="440"/>
      <c r="J224" s="439"/>
      <c r="K224" s="439"/>
      <c r="L224" s="439"/>
      <c r="M224" s="439"/>
      <c r="N224" s="439"/>
      <c r="O224" s="439"/>
      <c r="P224" s="439"/>
      <c r="Q224" s="439"/>
      <c r="R224" s="439"/>
      <c r="S224" s="439"/>
      <c r="T224" s="438">
        <f t="shared" si="53"/>
        <v>0</v>
      </c>
      <c r="U224" s="440">
        <f t="shared" si="61"/>
        <v>0</v>
      </c>
      <c r="V224" s="437">
        <f t="shared" si="56"/>
        <v>0</v>
      </c>
      <c r="W224" s="437">
        <f t="shared" si="57"/>
        <v>0</v>
      </c>
    </row>
    <row r="225" spans="1:23" s="151" customFormat="1" ht="38.25" hidden="1" customHeight="1" collapsed="1" x14ac:dyDescent="0.3">
      <c r="A225" s="450" t="s">
        <v>854</v>
      </c>
      <c r="B225" s="432" t="s">
        <v>157</v>
      </c>
      <c r="C225" s="431" t="s">
        <v>142</v>
      </c>
      <c r="D225" s="440">
        <f t="shared" si="60"/>
        <v>0</v>
      </c>
      <c r="E225" s="440"/>
      <c r="F225" s="440"/>
      <c r="G225" s="440">
        <f t="shared" si="54"/>
        <v>0</v>
      </c>
      <c r="H225" s="440"/>
      <c r="I225" s="440"/>
      <c r="J225" s="439"/>
      <c r="K225" s="439"/>
      <c r="L225" s="439"/>
      <c r="M225" s="439"/>
      <c r="N225" s="439"/>
      <c r="O225" s="439"/>
      <c r="P225" s="439"/>
      <c r="Q225" s="439"/>
      <c r="R225" s="439"/>
      <c r="S225" s="439"/>
      <c r="T225" s="438">
        <f t="shared" si="53"/>
        <v>0</v>
      </c>
      <c r="U225" s="440">
        <f t="shared" si="61"/>
        <v>0</v>
      </c>
      <c r="V225" s="437">
        <f t="shared" si="56"/>
        <v>0</v>
      </c>
      <c r="W225" s="437">
        <f t="shared" si="57"/>
        <v>0</v>
      </c>
    </row>
    <row r="226" spans="1:23" s="151" customFormat="1" ht="18.75" hidden="1" x14ac:dyDescent="0.3">
      <c r="A226" s="450" t="s">
        <v>405</v>
      </c>
      <c r="B226" s="432" t="s">
        <v>157</v>
      </c>
      <c r="C226" s="431" t="s">
        <v>142</v>
      </c>
      <c r="D226" s="440">
        <f t="shared" si="60"/>
        <v>0</v>
      </c>
      <c r="E226" s="440"/>
      <c r="F226" s="440"/>
      <c r="G226" s="440">
        <f t="shared" si="54"/>
        <v>0</v>
      </c>
      <c r="H226" s="440"/>
      <c r="I226" s="440"/>
      <c r="J226" s="439"/>
      <c r="K226" s="439"/>
      <c r="L226" s="439"/>
      <c r="M226" s="439"/>
      <c r="N226" s="439"/>
      <c r="O226" s="439"/>
      <c r="P226" s="439"/>
      <c r="Q226" s="439"/>
      <c r="R226" s="439"/>
      <c r="S226" s="439"/>
      <c r="T226" s="438">
        <f t="shared" si="53"/>
        <v>0</v>
      </c>
      <c r="U226" s="440">
        <f t="shared" si="61"/>
        <v>0</v>
      </c>
      <c r="V226" s="437">
        <f t="shared" si="56"/>
        <v>0</v>
      </c>
      <c r="W226" s="437">
        <f t="shared" si="57"/>
        <v>0</v>
      </c>
    </row>
    <row r="227" spans="1:23" s="151" customFormat="1" ht="18.75" hidden="1" x14ac:dyDescent="0.3">
      <c r="A227" s="450" t="s">
        <v>186</v>
      </c>
      <c r="B227" s="432" t="s">
        <v>157</v>
      </c>
      <c r="C227" s="431" t="s">
        <v>142</v>
      </c>
      <c r="D227" s="440">
        <f t="shared" si="60"/>
        <v>0</v>
      </c>
      <c r="E227" s="440"/>
      <c r="F227" s="440"/>
      <c r="G227" s="440">
        <f t="shared" si="54"/>
        <v>0</v>
      </c>
      <c r="H227" s="440"/>
      <c r="I227" s="440"/>
      <c r="J227" s="439"/>
      <c r="K227" s="439"/>
      <c r="L227" s="439"/>
      <c r="M227" s="439"/>
      <c r="N227" s="439"/>
      <c r="O227" s="439"/>
      <c r="P227" s="439"/>
      <c r="Q227" s="439"/>
      <c r="R227" s="439"/>
      <c r="S227" s="439"/>
      <c r="T227" s="438">
        <f t="shared" si="53"/>
        <v>0</v>
      </c>
      <c r="U227" s="440">
        <f t="shared" si="61"/>
        <v>0</v>
      </c>
      <c r="V227" s="437">
        <f t="shared" si="56"/>
        <v>0</v>
      </c>
      <c r="W227" s="437">
        <f t="shared" si="57"/>
        <v>0</v>
      </c>
    </row>
    <row r="228" spans="1:23" s="151" customFormat="1" ht="18.75" hidden="1" x14ac:dyDescent="0.3">
      <c r="A228" s="450" t="s">
        <v>189</v>
      </c>
      <c r="B228" s="432" t="s">
        <v>157</v>
      </c>
      <c r="C228" s="431" t="s">
        <v>142</v>
      </c>
      <c r="D228" s="440">
        <f t="shared" si="60"/>
        <v>0</v>
      </c>
      <c r="E228" s="440"/>
      <c r="F228" s="440"/>
      <c r="G228" s="440">
        <f t="shared" si="54"/>
        <v>0</v>
      </c>
      <c r="H228" s="440"/>
      <c r="I228" s="440"/>
      <c r="J228" s="439"/>
      <c r="K228" s="439"/>
      <c r="L228" s="439"/>
      <c r="M228" s="439"/>
      <c r="N228" s="439"/>
      <c r="O228" s="439"/>
      <c r="P228" s="439"/>
      <c r="Q228" s="439"/>
      <c r="R228" s="439"/>
      <c r="S228" s="439"/>
      <c r="T228" s="438">
        <f t="shared" si="53"/>
        <v>0</v>
      </c>
      <c r="U228" s="440">
        <f t="shared" si="61"/>
        <v>0</v>
      </c>
      <c r="V228" s="437">
        <f t="shared" si="56"/>
        <v>0</v>
      </c>
      <c r="W228" s="437">
        <f t="shared" si="57"/>
        <v>0</v>
      </c>
    </row>
    <row r="229" spans="1:23" s="151" customFormat="1" ht="18.75" hidden="1" x14ac:dyDescent="0.3">
      <c r="A229" s="450" t="s">
        <v>187</v>
      </c>
      <c r="B229" s="432" t="s">
        <v>157</v>
      </c>
      <c r="C229" s="431" t="s">
        <v>142</v>
      </c>
      <c r="D229" s="440">
        <f t="shared" si="60"/>
        <v>0</v>
      </c>
      <c r="E229" s="440"/>
      <c r="F229" s="440"/>
      <c r="G229" s="440">
        <f t="shared" si="54"/>
        <v>0</v>
      </c>
      <c r="H229" s="440"/>
      <c r="I229" s="440"/>
      <c r="J229" s="439"/>
      <c r="K229" s="439"/>
      <c r="L229" s="439"/>
      <c r="M229" s="439"/>
      <c r="N229" s="439"/>
      <c r="O229" s="439"/>
      <c r="P229" s="439"/>
      <c r="Q229" s="439"/>
      <c r="R229" s="439"/>
      <c r="S229" s="439"/>
      <c r="T229" s="438">
        <f t="shared" si="53"/>
        <v>0</v>
      </c>
      <c r="U229" s="440">
        <f t="shared" si="61"/>
        <v>0</v>
      </c>
      <c r="V229" s="437">
        <f t="shared" si="56"/>
        <v>0</v>
      </c>
      <c r="W229" s="437">
        <f t="shared" si="57"/>
        <v>0</v>
      </c>
    </row>
    <row r="230" spans="1:23" s="151" customFormat="1" ht="18.75" hidden="1" x14ac:dyDescent="0.3">
      <c r="A230" s="450" t="s">
        <v>190</v>
      </c>
      <c r="B230" s="432" t="s">
        <v>157</v>
      </c>
      <c r="C230" s="431" t="s">
        <v>142</v>
      </c>
      <c r="D230" s="440">
        <f t="shared" si="60"/>
        <v>0</v>
      </c>
      <c r="E230" s="440"/>
      <c r="F230" s="440"/>
      <c r="G230" s="440">
        <f t="shared" si="54"/>
        <v>0</v>
      </c>
      <c r="H230" s="440"/>
      <c r="I230" s="440"/>
      <c r="J230" s="439"/>
      <c r="K230" s="439"/>
      <c r="L230" s="439"/>
      <c r="M230" s="439"/>
      <c r="N230" s="439"/>
      <c r="O230" s="439"/>
      <c r="P230" s="439"/>
      <c r="Q230" s="439"/>
      <c r="R230" s="439"/>
      <c r="S230" s="439"/>
      <c r="T230" s="438">
        <f t="shared" si="53"/>
        <v>0</v>
      </c>
      <c r="U230" s="440">
        <f t="shared" si="61"/>
        <v>0</v>
      </c>
      <c r="V230" s="437">
        <f t="shared" si="56"/>
        <v>0</v>
      </c>
      <c r="W230" s="437">
        <f t="shared" si="57"/>
        <v>0</v>
      </c>
    </row>
    <row r="231" spans="1:23" s="151" customFormat="1" ht="18.75" hidden="1" x14ac:dyDescent="0.3">
      <c r="A231" s="450" t="s">
        <v>191</v>
      </c>
      <c r="B231" s="432" t="s">
        <v>157</v>
      </c>
      <c r="C231" s="431" t="s">
        <v>142</v>
      </c>
      <c r="D231" s="440">
        <f t="shared" si="60"/>
        <v>0</v>
      </c>
      <c r="E231" s="440"/>
      <c r="F231" s="440"/>
      <c r="G231" s="440">
        <f t="shared" si="54"/>
        <v>0</v>
      </c>
      <c r="H231" s="440"/>
      <c r="I231" s="440"/>
      <c r="J231" s="439"/>
      <c r="K231" s="439"/>
      <c r="L231" s="439"/>
      <c r="M231" s="439"/>
      <c r="N231" s="439"/>
      <c r="O231" s="439"/>
      <c r="P231" s="439"/>
      <c r="Q231" s="439"/>
      <c r="R231" s="439"/>
      <c r="S231" s="439"/>
      <c r="T231" s="438">
        <f t="shared" si="53"/>
        <v>0</v>
      </c>
      <c r="U231" s="440">
        <f t="shared" si="61"/>
        <v>0</v>
      </c>
      <c r="V231" s="437">
        <f t="shared" si="56"/>
        <v>0</v>
      </c>
      <c r="W231" s="437">
        <f t="shared" si="57"/>
        <v>0</v>
      </c>
    </row>
    <row r="232" spans="1:23" s="151" customFormat="1" ht="18.75" hidden="1" x14ac:dyDescent="0.3">
      <c r="A232" s="450" t="s">
        <v>193</v>
      </c>
      <c r="B232" s="432" t="s">
        <v>157</v>
      </c>
      <c r="C232" s="431" t="s">
        <v>142</v>
      </c>
      <c r="D232" s="440">
        <f t="shared" si="60"/>
        <v>0</v>
      </c>
      <c r="E232" s="440"/>
      <c r="F232" s="440"/>
      <c r="G232" s="440">
        <f t="shared" si="54"/>
        <v>0</v>
      </c>
      <c r="H232" s="440"/>
      <c r="I232" s="440"/>
      <c r="J232" s="439"/>
      <c r="K232" s="439"/>
      <c r="L232" s="439"/>
      <c r="M232" s="439"/>
      <c r="N232" s="439"/>
      <c r="O232" s="439"/>
      <c r="P232" s="439"/>
      <c r="Q232" s="439"/>
      <c r="R232" s="439"/>
      <c r="S232" s="439"/>
      <c r="T232" s="438">
        <f t="shared" si="53"/>
        <v>0</v>
      </c>
      <c r="U232" s="440">
        <f t="shared" si="61"/>
        <v>0</v>
      </c>
      <c r="V232" s="437">
        <f t="shared" si="56"/>
        <v>0</v>
      </c>
      <c r="W232" s="437">
        <f t="shared" si="57"/>
        <v>0</v>
      </c>
    </row>
    <row r="233" spans="1:23" s="151" customFormat="1" ht="18.75" hidden="1" x14ac:dyDescent="0.3">
      <c r="A233" s="450" t="s">
        <v>192</v>
      </c>
      <c r="B233" s="432" t="s">
        <v>157</v>
      </c>
      <c r="C233" s="431" t="s">
        <v>142</v>
      </c>
      <c r="D233" s="440">
        <f t="shared" si="60"/>
        <v>0</v>
      </c>
      <c r="E233" s="440"/>
      <c r="F233" s="440"/>
      <c r="G233" s="440">
        <f t="shared" si="54"/>
        <v>0</v>
      </c>
      <c r="H233" s="440"/>
      <c r="I233" s="440"/>
      <c r="J233" s="439"/>
      <c r="K233" s="439"/>
      <c r="L233" s="439"/>
      <c r="M233" s="439"/>
      <c r="N233" s="439"/>
      <c r="O233" s="439"/>
      <c r="P233" s="439"/>
      <c r="Q233" s="439"/>
      <c r="R233" s="439"/>
      <c r="S233" s="439"/>
      <c r="T233" s="438">
        <f t="shared" si="53"/>
        <v>0</v>
      </c>
      <c r="U233" s="440">
        <f t="shared" si="61"/>
        <v>0</v>
      </c>
      <c r="V233" s="437">
        <f t="shared" si="56"/>
        <v>0</v>
      </c>
      <c r="W233" s="437">
        <f t="shared" si="57"/>
        <v>0</v>
      </c>
    </row>
    <row r="234" spans="1:23" s="151" customFormat="1" ht="18.75" hidden="1" x14ac:dyDescent="0.3">
      <c r="A234" s="450" t="s">
        <v>195</v>
      </c>
      <c r="B234" s="432" t="s">
        <v>157</v>
      </c>
      <c r="C234" s="431" t="s">
        <v>142</v>
      </c>
      <c r="D234" s="440">
        <f t="shared" si="60"/>
        <v>0</v>
      </c>
      <c r="E234" s="440"/>
      <c r="F234" s="440"/>
      <c r="G234" s="440">
        <f t="shared" si="54"/>
        <v>0</v>
      </c>
      <c r="H234" s="440"/>
      <c r="I234" s="440"/>
      <c r="J234" s="439"/>
      <c r="K234" s="439"/>
      <c r="L234" s="439"/>
      <c r="M234" s="439"/>
      <c r="N234" s="439"/>
      <c r="O234" s="439"/>
      <c r="P234" s="439"/>
      <c r="Q234" s="439"/>
      <c r="R234" s="439"/>
      <c r="S234" s="439"/>
      <c r="T234" s="438">
        <f t="shared" ref="T234:T261" si="62">SUM(J234:R234)</f>
        <v>0</v>
      </c>
      <c r="U234" s="440">
        <f t="shared" si="61"/>
        <v>0</v>
      </c>
      <c r="V234" s="437">
        <f t="shared" si="56"/>
        <v>0</v>
      </c>
      <c r="W234" s="437">
        <f t="shared" si="57"/>
        <v>0</v>
      </c>
    </row>
    <row r="235" spans="1:23" s="151" customFormat="1" ht="18.75" hidden="1" x14ac:dyDescent="0.3">
      <c r="A235" s="450" t="s">
        <v>132</v>
      </c>
      <c r="B235" s="432" t="s">
        <v>157</v>
      </c>
      <c r="C235" s="431" t="s">
        <v>142</v>
      </c>
      <c r="D235" s="440">
        <f t="shared" si="60"/>
        <v>0</v>
      </c>
      <c r="E235" s="440"/>
      <c r="F235" s="440"/>
      <c r="G235" s="440">
        <f t="shared" si="54"/>
        <v>0</v>
      </c>
      <c r="H235" s="440"/>
      <c r="I235" s="440"/>
      <c r="J235" s="439"/>
      <c r="K235" s="439"/>
      <c r="L235" s="439"/>
      <c r="M235" s="439"/>
      <c r="N235" s="439"/>
      <c r="O235" s="439"/>
      <c r="P235" s="439"/>
      <c r="Q235" s="439"/>
      <c r="R235" s="439"/>
      <c r="S235" s="439"/>
      <c r="T235" s="438">
        <f t="shared" si="62"/>
        <v>0</v>
      </c>
      <c r="U235" s="440">
        <f t="shared" si="61"/>
        <v>0</v>
      </c>
      <c r="V235" s="437">
        <f t="shared" si="56"/>
        <v>0</v>
      </c>
      <c r="W235" s="437">
        <f t="shared" si="57"/>
        <v>0</v>
      </c>
    </row>
    <row r="236" spans="1:23" s="151" customFormat="1" ht="37.5" hidden="1" customHeight="1" x14ac:dyDescent="0.3">
      <c r="A236" s="450" t="s">
        <v>538</v>
      </c>
      <c r="B236" s="432" t="s">
        <v>157</v>
      </c>
      <c r="C236" s="431" t="s">
        <v>142</v>
      </c>
      <c r="D236" s="440">
        <f t="shared" si="60"/>
        <v>0</v>
      </c>
      <c r="E236" s="440"/>
      <c r="F236" s="440"/>
      <c r="G236" s="440">
        <f t="shared" ref="G236:G308" si="63">SUM(H236:I236)</f>
        <v>0</v>
      </c>
      <c r="H236" s="440"/>
      <c r="I236" s="440"/>
      <c r="J236" s="439"/>
      <c r="K236" s="439"/>
      <c r="L236" s="439"/>
      <c r="M236" s="439"/>
      <c r="N236" s="439"/>
      <c r="O236" s="439"/>
      <c r="P236" s="439"/>
      <c r="Q236" s="439"/>
      <c r="R236" s="439"/>
      <c r="S236" s="439"/>
      <c r="T236" s="438">
        <f t="shared" si="62"/>
        <v>0</v>
      </c>
      <c r="U236" s="440">
        <f t="shared" si="61"/>
        <v>0</v>
      </c>
      <c r="V236" s="437">
        <f t="shared" si="56"/>
        <v>0</v>
      </c>
      <c r="W236" s="437">
        <f t="shared" si="57"/>
        <v>0</v>
      </c>
    </row>
    <row r="237" spans="1:23" s="151" customFormat="1" ht="56.25" customHeight="1" x14ac:dyDescent="0.3">
      <c r="A237" s="450" t="s">
        <v>1176</v>
      </c>
      <c r="B237" s="432" t="s">
        <v>157</v>
      </c>
      <c r="C237" s="431" t="s">
        <v>142</v>
      </c>
      <c r="D237" s="440">
        <f t="shared" si="60"/>
        <v>21402</v>
      </c>
      <c r="E237" s="440">
        <v>3290</v>
      </c>
      <c r="F237" s="440">
        <v>18112</v>
      </c>
      <c r="G237" s="440">
        <f t="shared" si="63"/>
        <v>46402</v>
      </c>
      <c r="H237" s="440">
        <v>3290</v>
      </c>
      <c r="I237" s="440">
        <v>43112</v>
      </c>
      <c r="J237" s="439"/>
      <c r="K237" s="439"/>
      <c r="L237" s="439"/>
      <c r="M237" s="439"/>
      <c r="N237" s="439"/>
      <c r="O237" s="439"/>
      <c r="P237" s="439"/>
      <c r="Q237" s="439"/>
      <c r="R237" s="439"/>
      <c r="S237" s="439"/>
      <c r="T237" s="438">
        <f t="shared" si="62"/>
        <v>0</v>
      </c>
      <c r="U237" s="440">
        <f t="shared" si="61"/>
        <v>46402</v>
      </c>
      <c r="V237" s="437">
        <f t="shared" si="56"/>
        <v>3290</v>
      </c>
      <c r="W237" s="437">
        <f t="shared" si="57"/>
        <v>43112</v>
      </c>
    </row>
    <row r="238" spans="1:23" s="151" customFormat="1" ht="64.5" customHeight="1" x14ac:dyDescent="0.3">
      <c r="A238" s="451" t="s">
        <v>406</v>
      </c>
      <c r="B238" s="432" t="s">
        <v>157</v>
      </c>
      <c r="C238" s="431" t="s">
        <v>142</v>
      </c>
      <c r="D238" s="440">
        <f t="shared" si="60"/>
        <v>11330</v>
      </c>
      <c r="E238" s="440">
        <v>11330</v>
      </c>
      <c r="F238" s="440"/>
      <c r="G238" s="440">
        <f t="shared" si="63"/>
        <v>58542.7</v>
      </c>
      <c r="H238" s="440">
        <v>11915.7</v>
      </c>
      <c r="I238" s="440">
        <v>46627</v>
      </c>
      <c r="J238" s="439"/>
      <c r="K238" s="439"/>
      <c r="L238" s="439"/>
      <c r="M238" s="439"/>
      <c r="N238" s="439"/>
      <c r="O238" s="439"/>
      <c r="P238" s="439"/>
      <c r="Q238" s="439"/>
      <c r="R238" s="439"/>
      <c r="S238" s="439"/>
      <c r="T238" s="438">
        <f t="shared" si="62"/>
        <v>0</v>
      </c>
      <c r="U238" s="440">
        <f t="shared" si="61"/>
        <v>58542.7</v>
      </c>
      <c r="V238" s="437">
        <f t="shared" si="56"/>
        <v>11915.7</v>
      </c>
      <c r="W238" s="437">
        <f t="shared" si="57"/>
        <v>46627</v>
      </c>
    </row>
    <row r="239" spans="1:23" s="151" customFormat="1" ht="23.25" customHeight="1" x14ac:dyDescent="0.3">
      <c r="A239" s="451" t="s">
        <v>855</v>
      </c>
      <c r="B239" s="432" t="s">
        <v>157</v>
      </c>
      <c r="C239" s="431" t="s">
        <v>142</v>
      </c>
      <c r="D239" s="440">
        <f t="shared" si="60"/>
        <v>16316.1</v>
      </c>
      <c r="E239" s="441">
        <f>SUM(E240:E252)</f>
        <v>12500</v>
      </c>
      <c r="F239" s="441">
        <f>SUM(F240:F252)</f>
        <v>3816.1</v>
      </c>
      <c r="G239" s="440">
        <f t="shared" si="63"/>
        <v>20670.300000000003</v>
      </c>
      <c r="H239" s="441">
        <f t="shared" ref="H239:R239" si="64">SUM(H240:H252)</f>
        <v>16565.900000000001</v>
      </c>
      <c r="I239" s="441">
        <f t="shared" si="64"/>
        <v>4104.3999999999996</v>
      </c>
      <c r="J239" s="441">
        <f t="shared" si="64"/>
        <v>0</v>
      </c>
      <c r="K239" s="441">
        <f t="shared" si="64"/>
        <v>0</v>
      </c>
      <c r="L239" s="441"/>
      <c r="M239" s="441">
        <f t="shared" si="64"/>
        <v>0</v>
      </c>
      <c r="N239" s="441"/>
      <c r="O239" s="441">
        <f t="shared" si="64"/>
        <v>0</v>
      </c>
      <c r="P239" s="441"/>
      <c r="Q239" s="441">
        <f t="shared" si="64"/>
        <v>0</v>
      </c>
      <c r="R239" s="441">
        <f t="shared" si="64"/>
        <v>0</v>
      </c>
      <c r="S239" s="441"/>
      <c r="T239" s="442">
        <f t="shared" si="62"/>
        <v>0</v>
      </c>
      <c r="U239" s="440">
        <f t="shared" si="61"/>
        <v>20670.300000000003</v>
      </c>
      <c r="V239" s="437">
        <f t="shared" si="56"/>
        <v>16565.900000000001</v>
      </c>
      <c r="W239" s="437">
        <f t="shared" si="57"/>
        <v>4104.3999999999996</v>
      </c>
    </row>
    <row r="240" spans="1:23" s="151" customFormat="1" ht="15.75" customHeight="1" x14ac:dyDescent="0.3">
      <c r="A240" s="450" t="s">
        <v>258</v>
      </c>
      <c r="B240" s="432" t="s">
        <v>157</v>
      </c>
      <c r="C240" s="431" t="s">
        <v>142</v>
      </c>
      <c r="D240" s="440">
        <f t="shared" si="60"/>
        <v>2853.4</v>
      </c>
      <c r="E240" s="440">
        <v>1500</v>
      </c>
      <c r="F240" s="440">
        <v>1353.4</v>
      </c>
      <c r="G240" s="440">
        <f t="shared" si="63"/>
        <v>3096.9</v>
      </c>
      <c r="H240" s="440">
        <v>1743.5</v>
      </c>
      <c r="I240" s="440">
        <v>1353.4</v>
      </c>
      <c r="J240" s="439"/>
      <c r="K240" s="439"/>
      <c r="L240" s="439"/>
      <c r="M240" s="439"/>
      <c r="N240" s="439"/>
      <c r="O240" s="439"/>
      <c r="P240" s="439"/>
      <c r="Q240" s="439"/>
      <c r="R240" s="439"/>
      <c r="S240" s="439"/>
      <c r="T240" s="438">
        <f t="shared" si="62"/>
        <v>0</v>
      </c>
      <c r="U240" s="440">
        <f t="shared" si="61"/>
        <v>3096.9</v>
      </c>
      <c r="V240" s="437">
        <f t="shared" si="56"/>
        <v>1743.5</v>
      </c>
      <c r="W240" s="437">
        <f t="shared" si="57"/>
        <v>1353.4</v>
      </c>
    </row>
    <row r="241" spans="1:23" s="151" customFormat="1" ht="15.75" customHeight="1" x14ac:dyDescent="0.3">
      <c r="A241" s="450" t="s">
        <v>259</v>
      </c>
      <c r="B241" s="432" t="s">
        <v>157</v>
      </c>
      <c r="C241" s="431" t="s">
        <v>142</v>
      </c>
      <c r="D241" s="440">
        <f t="shared" si="60"/>
        <v>1061.0999999999999</v>
      </c>
      <c r="E241" s="440">
        <v>950</v>
      </c>
      <c r="F241" s="440">
        <v>111.1</v>
      </c>
      <c r="G241" s="440">
        <f t="shared" si="63"/>
        <v>1111.0999999999999</v>
      </c>
      <c r="H241" s="440">
        <v>1000</v>
      </c>
      <c r="I241" s="440">
        <v>111.1</v>
      </c>
      <c r="J241" s="439"/>
      <c r="K241" s="439"/>
      <c r="L241" s="439"/>
      <c r="M241" s="439"/>
      <c r="N241" s="439"/>
      <c r="O241" s="439"/>
      <c r="P241" s="439"/>
      <c r="Q241" s="439"/>
      <c r="R241" s="439"/>
      <c r="S241" s="439"/>
      <c r="T241" s="438">
        <f t="shared" si="62"/>
        <v>0</v>
      </c>
      <c r="U241" s="440">
        <f t="shared" si="61"/>
        <v>1111.0999999999999</v>
      </c>
      <c r="V241" s="437">
        <f t="shared" si="56"/>
        <v>1000</v>
      </c>
      <c r="W241" s="437">
        <f t="shared" si="57"/>
        <v>111.1</v>
      </c>
    </row>
    <row r="242" spans="1:23" s="151" customFormat="1" ht="15.75" customHeight="1" x14ac:dyDescent="0.3">
      <c r="A242" s="450" t="s">
        <v>260</v>
      </c>
      <c r="B242" s="432" t="s">
        <v>157</v>
      </c>
      <c r="C242" s="431" t="s">
        <v>142</v>
      </c>
      <c r="D242" s="440">
        <f t="shared" si="60"/>
        <v>1178.3</v>
      </c>
      <c r="E242" s="440">
        <v>950</v>
      </c>
      <c r="F242" s="440">
        <v>228.3</v>
      </c>
      <c r="G242" s="440">
        <f t="shared" si="63"/>
        <v>1228.3</v>
      </c>
      <c r="H242" s="440">
        <v>1000</v>
      </c>
      <c r="I242" s="440">
        <v>228.3</v>
      </c>
      <c r="J242" s="439"/>
      <c r="K242" s="439"/>
      <c r="L242" s="439"/>
      <c r="M242" s="439"/>
      <c r="N242" s="439"/>
      <c r="O242" s="439"/>
      <c r="P242" s="439"/>
      <c r="Q242" s="439"/>
      <c r="R242" s="439"/>
      <c r="S242" s="439"/>
      <c r="T242" s="438">
        <f t="shared" si="62"/>
        <v>0</v>
      </c>
      <c r="U242" s="440">
        <f t="shared" si="61"/>
        <v>1228.3</v>
      </c>
      <c r="V242" s="437">
        <f t="shared" si="56"/>
        <v>1000</v>
      </c>
      <c r="W242" s="437">
        <f t="shared" si="57"/>
        <v>228.3</v>
      </c>
    </row>
    <row r="243" spans="1:23" s="151" customFormat="1" ht="15.75" customHeight="1" x14ac:dyDescent="0.3">
      <c r="A243" s="450" t="s">
        <v>261</v>
      </c>
      <c r="B243" s="432" t="s">
        <v>157</v>
      </c>
      <c r="C243" s="431" t="s">
        <v>142</v>
      </c>
      <c r="D243" s="440">
        <f t="shared" si="60"/>
        <v>1451.1</v>
      </c>
      <c r="E243" s="440">
        <v>1100</v>
      </c>
      <c r="F243" s="440">
        <v>351.1</v>
      </c>
      <c r="G243" s="440">
        <f t="shared" si="63"/>
        <v>1501.1</v>
      </c>
      <c r="H243" s="440">
        <v>1150</v>
      </c>
      <c r="I243" s="440">
        <v>351.1</v>
      </c>
      <c r="J243" s="439"/>
      <c r="K243" s="439"/>
      <c r="L243" s="439"/>
      <c r="M243" s="439"/>
      <c r="N243" s="439"/>
      <c r="O243" s="439"/>
      <c r="P243" s="439"/>
      <c r="Q243" s="439"/>
      <c r="R243" s="439"/>
      <c r="S243" s="439"/>
      <c r="T243" s="438">
        <f t="shared" si="62"/>
        <v>0</v>
      </c>
      <c r="U243" s="440">
        <f t="shared" si="61"/>
        <v>1501.1</v>
      </c>
      <c r="V243" s="437">
        <f t="shared" si="56"/>
        <v>1150</v>
      </c>
      <c r="W243" s="437">
        <f t="shared" si="57"/>
        <v>351.1</v>
      </c>
    </row>
    <row r="244" spans="1:23" s="151" customFormat="1" ht="15.75" customHeight="1" x14ac:dyDescent="0.3">
      <c r="A244" s="450" t="s">
        <v>262</v>
      </c>
      <c r="B244" s="432" t="s">
        <v>157</v>
      </c>
      <c r="C244" s="431" t="s">
        <v>142</v>
      </c>
      <c r="D244" s="440">
        <f t="shared" si="60"/>
        <v>50</v>
      </c>
      <c r="E244" s="440">
        <v>50</v>
      </c>
      <c r="F244" s="440"/>
      <c r="G244" s="440">
        <f t="shared" si="63"/>
        <v>2783.1</v>
      </c>
      <c r="H244" s="440">
        <v>2783.1</v>
      </c>
      <c r="I244" s="440"/>
      <c r="J244" s="439"/>
      <c r="K244" s="439"/>
      <c r="L244" s="439"/>
      <c r="M244" s="439"/>
      <c r="N244" s="439"/>
      <c r="O244" s="439"/>
      <c r="P244" s="439"/>
      <c r="Q244" s="439"/>
      <c r="R244" s="439"/>
      <c r="S244" s="439"/>
      <c r="T244" s="438">
        <f t="shared" si="62"/>
        <v>0</v>
      </c>
      <c r="U244" s="440">
        <f t="shared" si="61"/>
        <v>2783.1</v>
      </c>
      <c r="V244" s="437">
        <f t="shared" si="56"/>
        <v>2783.1</v>
      </c>
      <c r="W244" s="437">
        <f t="shared" si="57"/>
        <v>0</v>
      </c>
    </row>
    <row r="245" spans="1:23" s="151" customFormat="1" ht="15.75" customHeight="1" x14ac:dyDescent="0.3">
      <c r="A245" s="450" t="s">
        <v>263</v>
      </c>
      <c r="B245" s="432" t="s">
        <v>157</v>
      </c>
      <c r="C245" s="431" t="s">
        <v>142</v>
      </c>
      <c r="D245" s="440">
        <f t="shared" si="60"/>
        <v>2923</v>
      </c>
      <c r="E245" s="440">
        <v>2200</v>
      </c>
      <c r="F245" s="440">
        <v>723</v>
      </c>
      <c r="G245" s="440">
        <f t="shared" si="63"/>
        <v>3315.2</v>
      </c>
      <c r="H245" s="440">
        <v>2493.6</v>
      </c>
      <c r="I245" s="440">
        <v>821.6</v>
      </c>
      <c r="J245" s="439"/>
      <c r="K245" s="439"/>
      <c r="L245" s="439"/>
      <c r="M245" s="439"/>
      <c r="N245" s="439"/>
      <c r="O245" s="439"/>
      <c r="P245" s="439"/>
      <c r="Q245" s="439"/>
      <c r="R245" s="439"/>
      <c r="S245" s="439"/>
      <c r="T245" s="438">
        <f t="shared" si="62"/>
        <v>0</v>
      </c>
      <c r="U245" s="440">
        <f t="shared" si="61"/>
        <v>3315.2</v>
      </c>
      <c r="V245" s="437">
        <f t="shared" si="56"/>
        <v>2493.6</v>
      </c>
      <c r="W245" s="437">
        <f t="shared" si="57"/>
        <v>821.6</v>
      </c>
    </row>
    <row r="246" spans="1:23" s="151" customFormat="1" ht="15.75" customHeight="1" x14ac:dyDescent="0.3">
      <c r="A246" s="450" t="s">
        <v>264</v>
      </c>
      <c r="B246" s="432" t="s">
        <v>157</v>
      </c>
      <c r="C246" s="431" t="s">
        <v>142</v>
      </c>
      <c r="D246" s="440">
        <f t="shared" si="60"/>
        <v>808.6</v>
      </c>
      <c r="E246" s="440">
        <v>700</v>
      </c>
      <c r="F246" s="440">
        <v>108.6</v>
      </c>
      <c r="G246" s="440">
        <f t="shared" si="63"/>
        <v>858.6</v>
      </c>
      <c r="H246" s="440">
        <v>750</v>
      </c>
      <c r="I246" s="440">
        <v>108.6</v>
      </c>
      <c r="J246" s="439"/>
      <c r="K246" s="439"/>
      <c r="L246" s="439"/>
      <c r="M246" s="439"/>
      <c r="N246" s="439"/>
      <c r="O246" s="439"/>
      <c r="P246" s="439"/>
      <c r="Q246" s="439"/>
      <c r="R246" s="439"/>
      <c r="S246" s="439"/>
      <c r="T246" s="438">
        <f t="shared" si="62"/>
        <v>0</v>
      </c>
      <c r="U246" s="440">
        <f t="shared" si="61"/>
        <v>858.6</v>
      </c>
      <c r="V246" s="437">
        <f t="shared" si="56"/>
        <v>750</v>
      </c>
      <c r="W246" s="437">
        <f t="shared" si="57"/>
        <v>108.6</v>
      </c>
    </row>
    <row r="247" spans="1:23" s="151" customFormat="1" ht="15.75" customHeight="1" x14ac:dyDescent="0.3">
      <c r="A247" s="450" t="s">
        <v>265</v>
      </c>
      <c r="B247" s="432" t="s">
        <v>157</v>
      </c>
      <c r="C247" s="431" t="s">
        <v>142</v>
      </c>
      <c r="D247" s="440">
        <f t="shared" si="60"/>
        <v>1214</v>
      </c>
      <c r="E247" s="440">
        <v>950</v>
      </c>
      <c r="F247" s="440">
        <v>264</v>
      </c>
      <c r="G247" s="440">
        <f t="shared" si="63"/>
        <v>1317.3</v>
      </c>
      <c r="H247" s="440">
        <v>1179.8</v>
      </c>
      <c r="I247" s="440">
        <v>137.5</v>
      </c>
      <c r="J247" s="439"/>
      <c r="K247" s="439"/>
      <c r="L247" s="439"/>
      <c r="M247" s="439"/>
      <c r="N247" s="439"/>
      <c r="O247" s="439"/>
      <c r="P247" s="439"/>
      <c r="Q247" s="439"/>
      <c r="R247" s="439"/>
      <c r="S247" s="439"/>
      <c r="T247" s="438">
        <f t="shared" si="62"/>
        <v>0</v>
      </c>
      <c r="U247" s="440">
        <f t="shared" si="61"/>
        <v>1317.3</v>
      </c>
      <c r="V247" s="437">
        <f t="shared" si="56"/>
        <v>1179.8</v>
      </c>
      <c r="W247" s="437">
        <f t="shared" si="57"/>
        <v>137.5</v>
      </c>
    </row>
    <row r="248" spans="1:23" s="151" customFormat="1" ht="15.75" customHeight="1" x14ac:dyDescent="0.3">
      <c r="A248" s="450" t="s">
        <v>969</v>
      </c>
      <c r="B248" s="432" t="s">
        <v>157</v>
      </c>
      <c r="C248" s="431" t="s">
        <v>142</v>
      </c>
      <c r="D248" s="440">
        <f t="shared" si="60"/>
        <v>1437.5</v>
      </c>
      <c r="E248" s="440">
        <v>1200</v>
      </c>
      <c r="F248" s="440">
        <v>237.5</v>
      </c>
      <c r="G248" s="440">
        <f t="shared" si="63"/>
        <v>1613.9</v>
      </c>
      <c r="H248" s="440">
        <v>1250</v>
      </c>
      <c r="I248" s="440">
        <v>363.9</v>
      </c>
      <c r="J248" s="439"/>
      <c r="K248" s="439"/>
      <c r="L248" s="439"/>
      <c r="M248" s="439"/>
      <c r="N248" s="439"/>
      <c r="O248" s="439"/>
      <c r="P248" s="439"/>
      <c r="Q248" s="439"/>
      <c r="R248" s="439"/>
      <c r="S248" s="439"/>
      <c r="T248" s="438">
        <f t="shared" si="62"/>
        <v>0</v>
      </c>
      <c r="U248" s="440">
        <f t="shared" si="61"/>
        <v>1613.9</v>
      </c>
      <c r="V248" s="437">
        <f t="shared" si="56"/>
        <v>1250</v>
      </c>
      <c r="W248" s="437">
        <f t="shared" si="57"/>
        <v>363.9</v>
      </c>
    </row>
    <row r="249" spans="1:23" s="151" customFormat="1" ht="15.75" customHeight="1" x14ac:dyDescent="0.3">
      <c r="A249" s="450" t="s">
        <v>266</v>
      </c>
      <c r="B249" s="432" t="s">
        <v>157</v>
      </c>
      <c r="C249" s="431" t="s">
        <v>142</v>
      </c>
      <c r="D249" s="440">
        <f t="shared" si="60"/>
        <v>955.8</v>
      </c>
      <c r="E249" s="440">
        <v>900</v>
      </c>
      <c r="F249" s="440">
        <v>55.8</v>
      </c>
      <c r="G249" s="440">
        <f t="shared" si="63"/>
        <v>1132.3</v>
      </c>
      <c r="H249" s="440">
        <v>950</v>
      </c>
      <c r="I249" s="440">
        <v>182.3</v>
      </c>
      <c r="J249" s="439"/>
      <c r="K249" s="439"/>
      <c r="L249" s="439"/>
      <c r="M249" s="439"/>
      <c r="N249" s="439"/>
      <c r="O249" s="439"/>
      <c r="P249" s="439"/>
      <c r="Q249" s="439"/>
      <c r="R249" s="439"/>
      <c r="S249" s="439"/>
      <c r="T249" s="438">
        <f t="shared" si="62"/>
        <v>0</v>
      </c>
      <c r="U249" s="440">
        <f t="shared" si="61"/>
        <v>1132.3</v>
      </c>
      <c r="V249" s="437">
        <f t="shared" si="56"/>
        <v>950</v>
      </c>
      <c r="W249" s="437">
        <f t="shared" si="57"/>
        <v>182.3</v>
      </c>
    </row>
    <row r="250" spans="1:23" s="151" customFormat="1" ht="15.75" customHeight="1" x14ac:dyDescent="0.3">
      <c r="A250" s="450" t="s">
        <v>267</v>
      </c>
      <c r="B250" s="432" t="s">
        <v>157</v>
      </c>
      <c r="C250" s="431" t="s">
        <v>142</v>
      </c>
      <c r="D250" s="440">
        <f t="shared" si="60"/>
        <v>1229.2</v>
      </c>
      <c r="E250" s="440">
        <v>1100</v>
      </c>
      <c r="F250" s="440">
        <v>129.19999999999999</v>
      </c>
      <c r="G250" s="440">
        <f t="shared" si="63"/>
        <v>1545.1000000000001</v>
      </c>
      <c r="H250" s="440">
        <v>1315.9</v>
      </c>
      <c r="I250" s="440">
        <v>229.2</v>
      </c>
      <c r="J250" s="439"/>
      <c r="K250" s="439"/>
      <c r="L250" s="439"/>
      <c r="M250" s="439"/>
      <c r="N250" s="439"/>
      <c r="O250" s="439"/>
      <c r="P250" s="439"/>
      <c r="Q250" s="439"/>
      <c r="R250" s="439"/>
      <c r="S250" s="439"/>
      <c r="T250" s="438">
        <f t="shared" si="62"/>
        <v>0</v>
      </c>
      <c r="U250" s="440">
        <f t="shared" si="61"/>
        <v>1545.1000000000001</v>
      </c>
      <c r="V250" s="437">
        <f t="shared" si="56"/>
        <v>1315.9</v>
      </c>
      <c r="W250" s="437">
        <f t="shared" si="57"/>
        <v>229.2</v>
      </c>
    </row>
    <row r="251" spans="1:23" s="151" customFormat="1" ht="15.75" customHeight="1" x14ac:dyDescent="0.3">
      <c r="A251" s="450" t="s">
        <v>268</v>
      </c>
      <c r="B251" s="432" t="s">
        <v>157</v>
      </c>
      <c r="C251" s="431" t="s">
        <v>142</v>
      </c>
      <c r="D251" s="440">
        <f t="shared" si="60"/>
        <v>1027.7</v>
      </c>
      <c r="E251" s="440">
        <v>900</v>
      </c>
      <c r="F251" s="440">
        <v>127.7</v>
      </c>
      <c r="G251" s="440">
        <f t="shared" si="63"/>
        <v>1077.7</v>
      </c>
      <c r="H251" s="440">
        <v>950</v>
      </c>
      <c r="I251" s="440">
        <v>127.7</v>
      </c>
      <c r="J251" s="439"/>
      <c r="K251" s="439"/>
      <c r="L251" s="439"/>
      <c r="M251" s="439"/>
      <c r="N251" s="439"/>
      <c r="O251" s="439"/>
      <c r="P251" s="439"/>
      <c r="Q251" s="439"/>
      <c r="R251" s="439"/>
      <c r="S251" s="439"/>
      <c r="T251" s="438">
        <f t="shared" si="62"/>
        <v>0</v>
      </c>
      <c r="U251" s="440">
        <f t="shared" si="61"/>
        <v>1077.7</v>
      </c>
      <c r="V251" s="437">
        <f t="shared" si="56"/>
        <v>950</v>
      </c>
      <c r="W251" s="437">
        <f t="shared" si="57"/>
        <v>127.7</v>
      </c>
    </row>
    <row r="252" spans="1:23" s="151" customFormat="1" ht="17.25" customHeight="1" x14ac:dyDescent="0.3">
      <c r="A252" s="450" t="s">
        <v>109</v>
      </c>
      <c r="B252" s="432" t="s">
        <v>157</v>
      </c>
      <c r="C252" s="431" t="s">
        <v>142</v>
      </c>
      <c r="D252" s="440">
        <f t="shared" si="60"/>
        <v>126.4</v>
      </c>
      <c r="E252" s="440"/>
      <c r="F252" s="440">
        <v>126.4</v>
      </c>
      <c r="G252" s="440">
        <f t="shared" si="63"/>
        <v>89.7</v>
      </c>
      <c r="H252" s="440"/>
      <c r="I252" s="440">
        <v>89.7</v>
      </c>
      <c r="J252" s="439"/>
      <c r="K252" s="439"/>
      <c r="L252" s="439"/>
      <c r="M252" s="439"/>
      <c r="N252" s="439"/>
      <c r="O252" s="439"/>
      <c r="P252" s="439"/>
      <c r="Q252" s="439"/>
      <c r="R252" s="439"/>
      <c r="S252" s="439"/>
      <c r="T252" s="438">
        <f t="shared" si="62"/>
        <v>0</v>
      </c>
      <c r="U252" s="440">
        <f t="shared" si="61"/>
        <v>89.7</v>
      </c>
      <c r="V252" s="437">
        <f t="shared" si="56"/>
        <v>0</v>
      </c>
      <c r="W252" s="437">
        <f t="shared" si="57"/>
        <v>89.7</v>
      </c>
    </row>
    <row r="253" spans="1:23" s="151" customFormat="1" ht="36.75" customHeight="1" x14ac:dyDescent="0.3">
      <c r="A253" s="450" t="s">
        <v>856</v>
      </c>
      <c r="B253" s="432" t="s">
        <v>157</v>
      </c>
      <c r="C253" s="431" t="s">
        <v>142</v>
      </c>
      <c r="D253" s="440">
        <f>E253+F253</f>
        <v>1028.4000000000001</v>
      </c>
      <c r="E253" s="440">
        <v>1028.4000000000001</v>
      </c>
      <c r="F253" s="440"/>
      <c r="G253" s="440">
        <f>H253+I253</f>
        <v>878.4</v>
      </c>
      <c r="H253" s="440">
        <v>878.4</v>
      </c>
      <c r="I253" s="440"/>
      <c r="J253" s="439"/>
      <c r="K253" s="439"/>
      <c r="L253" s="439"/>
      <c r="M253" s="439"/>
      <c r="N253" s="439"/>
      <c r="O253" s="439"/>
      <c r="P253" s="439"/>
      <c r="Q253" s="439"/>
      <c r="R253" s="439"/>
      <c r="S253" s="439"/>
      <c r="T253" s="438">
        <f t="shared" si="62"/>
        <v>0</v>
      </c>
      <c r="U253" s="440">
        <f>V253+W253</f>
        <v>878.4</v>
      </c>
      <c r="V253" s="437">
        <f t="shared" si="56"/>
        <v>878.4</v>
      </c>
      <c r="W253" s="437">
        <f t="shared" si="57"/>
        <v>0</v>
      </c>
    </row>
    <row r="254" spans="1:23" s="151" customFormat="1" ht="37.5" x14ac:dyDescent="0.3">
      <c r="A254" s="450" t="s">
        <v>741</v>
      </c>
      <c r="B254" s="432" t="s">
        <v>157</v>
      </c>
      <c r="C254" s="431" t="s">
        <v>142</v>
      </c>
      <c r="D254" s="440"/>
      <c r="E254" s="440"/>
      <c r="F254" s="440"/>
      <c r="G254" s="440">
        <f>H254+I254</f>
        <v>39905</v>
      </c>
      <c r="H254" s="440">
        <v>30517.5</v>
      </c>
      <c r="I254" s="439">
        <v>9387.5</v>
      </c>
      <c r="J254" s="439"/>
      <c r="K254" s="439"/>
      <c r="L254" s="439"/>
      <c r="M254" s="439"/>
      <c r="N254" s="439"/>
      <c r="O254" s="439"/>
      <c r="P254" s="439"/>
      <c r="Q254" s="439"/>
      <c r="R254" s="439"/>
      <c r="S254" s="439"/>
      <c r="T254" s="438">
        <f t="shared" si="62"/>
        <v>0</v>
      </c>
      <c r="U254" s="440">
        <f>V254+W254</f>
        <v>39905</v>
      </c>
      <c r="V254" s="437">
        <f t="shared" si="56"/>
        <v>30517.5</v>
      </c>
      <c r="W254" s="437">
        <f t="shared" si="57"/>
        <v>9387.5</v>
      </c>
    </row>
    <row r="255" spans="1:23" s="151" customFormat="1" ht="37.5" x14ac:dyDescent="0.3">
      <c r="A255" s="450" t="s">
        <v>1051</v>
      </c>
      <c r="B255" s="432" t="s">
        <v>157</v>
      </c>
      <c r="C255" s="431" t="s">
        <v>142</v>
      </c>
      <c r="D255" s="440"/>
      <c r="E255" s="440"/>
      <c r="F255" s="440"/>
      <c r="G255" s="440">
        <f t="shared" ref="G255:G259" si="65">H255+I255</f>
        <v>5808</v>
      </c>
      <c r="H255" s="439">
        <f t="shared" ref="H255:I255" si="66">SUM(H256:H259)</f>
        <v>2904</v>
      </c>
      <c r="I255" s="439">
        <f t="shared" si="66"/>
        <v>2904</v>
      </c>
      <c r="J255" s="439">
        <f>SUM(J256:J259)</f>
        <v>0</v>
      </c>
      <c r="K255" s="439">
        <f t="shared" ref="K255:R255" si="67">SUM(K256:K259)</f>
        <v>0</v>
      </c>
      <c r="L255" s="439"/>
      <c r="M255" s="439">
        <f t="shared" si="67"/>
        <v>0</v>
      </c>
      <c r="N255" s="439"/>
      <c r="O255" s="439">
        <f t="shared" si="67"/>
        <v>0</v>
      </c>
      <c r="P255" s="439">
        <f t="shared" si="67"/>
        <v>0</v>
      </c>
      <c r="Q255" s="439">
        <f t="shared" si="67"/>
        <v>0</v>
      </c>
      <c r="R255" s="439">
        <f t="shared" si="67"/>
        <v>0</v>
      </c>
      <c r="S255" s="439"/>
      <c r="T255" s="438">
        <f t="shared" si="62"/>
        <v>0</v>
      </c>
      <c r="U255" s="440">
        <f t="shared" ref="U255:U259" si="68">V255+W255</f>
        <v>5808</v>
      </c>
      <c r="V255" s="437">
        <f t="shared" si="56"/>
        <v>2904</v>
      </c>
      <c r="W255" s="437">
        <f t="shared" si="57"/>
        <v>2904</v>
      </c>
    </row>
    <row r="256" spans="1:23" s="151" customFormat="1" ht="18.75" x14ac:dyDescent="0.3">
      <c r="A256" s="450" t="s">
        <v>260</v>
      </c>
      <c r="B256" s="432" t="s">
        <v>157</v>
      </c>
      <c r="C256" s="431" t="s">
        <v>142</v>
      </c>
      <c r="D256" s="440"/>
      <c r="E256" s="440"/>
      <c r="F256" s="440"/>
      <c r="G256" s="440">
        <f t="shared" si="65"/>
        <v>3000</v>
      </c>
      <c r="H256" s="439">
        <v>1500</v>
      </c>
      <c r="I256" s="439">
        <v>1500</v>
      </c>
      <c r="J256" s="439"/>
      <c r="K256" s="439"/>
      <c r="L256" s="439"/>
      <c r="M256" s="439"/>
      <c r="N256" s="439"/>
      <c r="O256" s="439"/>
      <c r="P256" s="439"/>
      <c r="Q256" s="439"/>
      <c r="R256" s="439"/>
      <c r="S256" s="439"/>
      <c r="T256" s="438">
        <f t="shared" si="62"/>
        <v>0</v>
      </c>
      <c r="U256" s="440">
        <f t="shared" si="68"/>
        <v>3000</v>
      </c>
      <c r="V256" s="437">
        <f t="shared" si="56"/>
        <v>1500</v>
      </c>
      <c r="W256" s="437">
        <f t="shared" si="57"/>
        <v>1500</v>
      </c>
    </row>
    <row r="257" spans="1:23" s="151" customFormat="1" ht="18.75" x14ac:dyDescent="0.3">
      <c r="A257" s="450" t="s">
        <v>258</v>
      </c>
      <c r="B257" s="432" t="s">
        <v>157</v>
      </c>
      <c r="C257" s="431" t="s">
        <v>142</v>
      </c>
      <c r="D257" s="440"/>
      <c r="E257" s="440"/>
      <c r="F257" s="440"/>
      <c r="G257" s="440">
        <f t="shared" si="65"/>
        <v>1000</v>
      </c>
      <c r="H257" s="439">
        <v>500</v>
      </c>
      <c r="I257" s="439">
        <v>500</v>
      </c>
      <c r="J257" s="439"/>
      <c r="K257" s="439"/>
      <c r="L257" s="439"/>
      <c r="M257" s="439"/>
      <c r="N257" s="439"/>
      <c r="O257" s="439"/>
      <c r="P257" s="439"/>
      <c r="Q257" s="439"/>
      <c r="R257" s="439"/>
      <c r="S257" s="439"/>
      <c r="T257" s="438">
        <f t="shared" si="62"/>
        <v>0</v>
      </c>
      <c r="U257" s="440">
        <f t="shared" si="68"/>
        <v>1000</v>
      </c>
      <c r="V257" s="437">
        <f t="shared" si="56"/>
        <v>500</v>
      </c>
      <c r="W257" s="437">
        <f t="shared" si="57"/>
        <v>500</v>
      </c>
    </row>
    <row r="258" spans="1:23" s="151" customFormat="1" ht="18.75" x14ac:dyDescent="0.3">
      <c r="A258" s="450" t="s">
        <v>259</v>
      </c>
      <c r="B258" s="432" t="s">
        <v>157</v>
      </c>
      <c r="C258" s="431" t="s">
        <v>142</v>
      </c>
      <c r="D258" s="440"/>
      <c r="E258" s="440"/>
      <c r="F258" s="440"/>
      <c r="G258" s="440">
        <f t="shared" si="65"/>
        <v>500</v>
      </c>
      <c r="H258" s="439">
        <v>250</v>
      </c>
      <c r="I258" s="439">
        <v>250</v>
      </c>
      <c r="J258" s="439"/>
      <c r="K258" s="439"/>
      <c r="L258" s="439"/>
      <c r="M258" s="439"/>
      <c r="N258" s="439"/>
      <c r="O258" s="439"/>
      <c r="P258" s="439"/>
      <c r="Q258" s="439"/>
      <c r="R258" s="439"/>
      <c r="S258" s="439"/>
      <c r="T258" s="438">
        <f t="shared" si="62"/>
        <v>0</v>
      </c>
      <c r="U258" s="440">
        <f t="shared" si="68"/>
        <v>500</v>
      </c>
      <c r="V258" s="437">
        <f t="shared" si="56"/>
        <v>250</v>
      </c>
      <c r="W258" s="437">
        <f t="shared" si="57"/>
        <v>250</v>
      </c>
    </row>
    <row r="259" spans="1:23" s="151" customFormat="1" ht="18.75" x14ac:dyDescent="0.3">
      <c r="A259" s="450" t="s">
        <v>265</v>
      </c>
      <c r="B259" s="432" t="s">
        <v>157</v>
      </c>
      <c r="C259" s="431" t="s">
        <v>142</v>
      </c>
      <c r="D259" s="440"/>
      <c r="E259" s="440"/>
      <c r="F259" s="440"/>
      <c r="G259" s="440">
        <f t="shared" si="65"/>
        <v>1308</v>
      </c>
      <c r="H259" s="439">
        <v>654</v>
      </c>
      <c r="I259" s="439">
        <v>654</v>
      </c>
      <c r="J259" s="439"/>
      <c r="K259" s="439"/>
      <c r="L259" s="439"/>
      <c r="M259" s="439"/>
      <c r="N259" s="439"/>
      <c r="O259" s="439"/>
      <c r="P259" s="439"/>
      <c r="Q259" s="439"/>
      <c r="R259" s="439"/>
      <c r="S259" s="439"/>
      <c r="T259" s="438">
        <f t="shared" si="62"/>
        <v>0</v>
      </c>
      <c r="U259" s="440">
        <f t="shared" si="68"/>
        <v>1308</v>
      </c>
      <c r="V259" s="437">
        <f t="shared" si="56"/>
        <v>654</v>
      </c>
      <c r="W259" s="437">
        <f t="shared" si="57"/>
        <v>654</v>
      </c>
    </row>
    <row r="260" spans="1:23" s="151" customFormat="1" ht="56.25" customHeight="1" x14ac:dyDescent="0.3">
      <c r="A260" s="450" t="s">
        <v>1175</v>
      </c>
      <c r="B260" s="432" t="s">
        <v>157</v>
      </c>
      <c r="C260" s="431" t="s">
        <v>142</v>
      </c>
      <c r="D260" s="440"/>
      <c r="E260" s="440"/>
      <c r="F260" s="440"/>
      <c r="G260" s="440">
        <f>H260+I260</f>
        <v>102038.8</v>
      </c>
      <c r="H260" s="440">
        <v>4000</v>
      </c>
      <c r="I260" s="439">
        <v>98038.8</v>
      </c>
      <c r="J260" s="439"/>
      <c r="K260" s="439"/>
      <c r="L260" s="439"/>
      <c r="M260" s="439"/>
      <c r="N260" s="439"/>
      <c r="O260" s="439"/>
      <c r="P260" s="439"/>
      <c r="Q260" s="439"/>
      <c r="R260" s="439"/>
      <c r="S260" s="439"/>
      <c r="T260" s="438">
        <f t="shared" si="62"/>
        <v>0</v>
      </c>
      <c r="U260" s="440">
        <f>V260+W260</f>
        <v>102038.8</v>
      </c>
      <c r="V260" s="437">
        <f t="shared" si="56"/>
        <v>4000</v>
      </c>
      <c r="W260" s="437">
        <f t="shared" si="57"/>
        <v>98038.8</v>
      </c>
    </row>
    <row r="261" spans="1:23" s="151" customFormat="1" ht="0.75" hidden="1" customHeight="1" x14ac:dyDescent="0.3">
      <c r="A261" s="450" t="s">
        <v>742</v>
      </c>
      <c r="B261" s="432" t="s">
        <v>157</v>
      </c>
      <c r="C261" s="431" t="s">
        <v>142</v>
      </c>
      <c r="D261" s="440"/>
      <c r="E261" s="440"/>
      <c r="F261" s="440"/>
      <c r="G261" s="440">
        <f>H261+I261</f>
        <v>0</v>
      </c>
      <c r="H261" s="440"/>
      <c r="I261" s="439">
        <v>0</v>
      </c>
      <c r="J261" s="439"/>
      <c r="K261" s="439"/>
      <c r="L261" s="439"/>
      <c r="M261" s="439"/>
      <c r="N261" s="439"/>
      <c r="O261" s="439"/>
      <c r="P261" s="439"/>
      <c r="Q261" s="439"/>
      <c r="R261" s="439"/>
      <c r="S261" s="439"/>
      <c r="T261" s="438">
        <f t="shared" si="62"/>
        <v>0</v>
      </c>
      <c r="U261" s="440">
        <f>V261+W261</f>
        <v>0</v>
      </c>
      <c r="V261" s="437">
        <f t="shared" si="56"/>
        <v>0</v>
      </c>
      <c r="W261" s="437">
        <f t="shared" si="57"/>
        <v>0</v>
      </c>
    </row>
    <row r="262" spans="1:23" s="151" customFormat="1" ht="37.5" hidden="1" customHeight="1" x14ac:dyDescent="0.3">
      <c r="A262" s="450" t="s">
        <v>743</v>
      </c>
      <c r="B262" s="432" t="s">
        <v>157</v>
      </c>
      <c r="C262" s="431" t="s">
        <v>142</v>
      </c>
      <c r="D262" s="440"/>
      <c r="E262" s="440"/>
      <c r="F262" s="440"/>
      <c r="G262" s="440"/>
      <c r="H262" s="440"/>
      <c r="I262" s="439"/>
      <c r="J262" s="439"/>
      <c r="K262" s="439"/>
      <c r="L262" s="439"/>
      <c r="M262" s="439"/>
      <c r="N262" s="439"/>
      <c r="O262" s="439"/>
      <c r="P262" s="439"/>
      <c r="Q262" s="439"/>
      <c r="R262" s="439"/>
      <c r="S262" s="439"/>
      <c r="T262" s="438"/>
      <c r="U262" s="440"/>
      <c r="V262" s="437"/>
      <c r="W262" s="437"/>
    </row>
    <row r="263" spans="1:23" s="151" customFormat="1" ht="18" customHeight="1" x14ac:dyDescent="0.3">
      <c r="A263" s="449" t="s">
        <v>240</v>
      </c>
      <c r="B263" s="433" t="s">
        <v>157</v>
      </c>
      <c r="C263" s="429" t="s">
        <v>144</v>
      </c>
      <c r="D263" s="436">
        <f t="shared" ref="D263:D268" si="69">SUM(E263:F263)</f>
        <v>844649.5</v>
      </c>
      <c r="E263" s="436">
        <f>SUM(E264+E275+E281+E285+E289+E299+E308+E309+E305+E306+E311+E320+E324+E328+E334)</f>
        <v>224353.7</v>
      </c>
      <c r="F263" s="436">
        <f>SUM(F264+F275+F281+F285+F289+F299+F308+F309+F305+F306+F311+F320+F324+F328+F334)</f>
        <v>620295.80000000005</v>
      </c>
      <c r="G263" s="436">
        <f>SUM(H263:I263)</f>
        <v>901579.8</v>
      </c>
      <c r="H263" s="436">
        <f>SUM(H264+H275+H281+H285+H289+H299+H308+H309+H305+H306+H311+H320+H324+H328+H334+H335+H340)</f>
        <v>262422.5</v>
      </c>
      <c r="I263" s="436">
        <f>SUM(I264+I275+I281+I285+I289+I299+I308+I309+I305+I306+I311+I320+I324+I328+I334+I340+I333+I310)</f>
        <v>639157.30000000005</v>
      </c>
      <c r="J263" s="436">
        <f>SUM(J264+J275+J281+J285+J289+J299+J308+J309+J305+J306+J311+J320+J324+J328+J334+J340+J339+J307)</f>
        <v>0</v>
      </c>
      <c r="K263" s="436">
        <f>SUM(K264+K275+K281+K285+K289+K299+K308+K309+K305+K306+K311+K320+K324+K328+K334+K340+K333+K335+K307)</f>
        <v>0</v>
      </c>
      <c r="L263" s="436">
        <f>SUM(L264+L275+L281+L285+L289+L299+L308+L309+L305+L306+L311+L320+L324+L328+L334+L340+L333+L335)</f>
        <v>0</v>
      </c>
      <c r="M263" s="436">
        <f>SUM(M264+M275+M281+M285+M289+M299+M308+M309+M305+M306+M311+M320+M324+M328+M334+M340+M333+M335)</f>
        <v>0</v>
      </c>
      <c r="N263" s="436"/>
      <c r="O263" s="436">
        <f>SUM(O264+O275+O281+O285+O289+O299+O308+O309+O305+O306+O311+O320+O324+O328+O334+O340+O333+O335)</f>
        <v>0</v>
      </c>
      <c r="P263" s="436">
        <f>SUM(P264+P275+P281+P285+P289+P299+P308+P309+P305+P306+P311+P320+P324+P328+P334+P340+P333+P335)</f>
        <v>0</v>
      </c>
      <c r="Q263" s="436">
        <f>SUM(Q264+Q275+Q281+Q285+Q289+Q299+Q308+Q309+Q305+Q306+Q311+Q320+Q324+Q328+Q334+Q340+Q333+Q335+Q310)</f>
        <v>0</v>
      </c>
      <c r="R263" s="436">
        <f>SUM(R264+R275+R281+R285+R289+R299+R308+R309+R305+R306+R311+R320+R324+R328+R334+R340+R333+R335+R310)</f>
        <v>0</v>
      </c>
      <c r="S263" s="436"/>
      <c r="T263" s="436">
        <f>SUM(T264+T275+T281+T285+T289+T299+T308+T309+T305+T306+T311+T320+T324+T328+T334+T340+T333+T335)</f>
        <v>0</v>
      </c>
      <c r="U263" s="436">
        <f t="shared" ref="U263:U268" si="70">SUM(V263:W263)</f>
        <v>901579.8</v>
      </c>
      <c r="V263" s="437">
        <f>H263+J263+K263+M263+L263</f>
        <v>262422.5</v>
      </c>
      <c r="W263" s="437">
        <f t="shared" si="57"/>
        <v>639157.30000000005</v>
      </c>
    </row>
    <row r="264" spans="1:23" s="151" customFormat="1" ht="33" customHeight="1" x14ac:dyDescent="0.3">
      <c r="A264" s="450" t="s">
        <v>857</v>
      </c>
      <c r="B264" s="432"/>
      <c r="C264" s="431"/>
      <c r="D264" s="440">
        <f t="shared" si="69"/>
        <v>651747.80000000005</v>
      </c>
      <c r="E264" s="440">
        <f>SUM(E265+E266+E267+E268+E270+E271+E272+E273+E274)</f>
        <v>66819.8</v>
      </c>
      <c r="F264" s="440">
        <f>SUM(F265+F266+F267+F268+F270+F271+F272+F273+F274)</f>
        <v>584928</v>
      </c>
      <c r="G264" s="440">
        <f t="shared" si="63"/>
        <v>660918</v>
      </c>
      <c r="H264" s="440">
        <f t="shared" ref="H264:R264" si="71">SUM(H265+H266+H267+H268+H270+H271+H272+H273+H274)</f>
        <v>69879.999999999985</v>
      </c>
      <c r="I264" s="440">
        <f t="shared" si="71"/>
        <v>591038</v>
      </c>
      <c r="J264" s="440">
        <f>SUM(J265+J266+J267+J268+J270+J271+J272+J273+J274)</f>
        <v>0</v>
      </c>
      <c r="K264" s="440">
        <f t="shared" si="71"/>
        <v>0</v>
      </c>
      <c r="L264" s="440"/>
      <c r="M264" s="440">
        <f t="shared" si="71"/>
        <v>0</v>
      </c>
      <c r="N264" s="440"/>
      <c r="O264" s="440">
        <f t="shared" si="71"/>
        <v>0</v>
      </c>
      <c r="P264" s="440">
        <f t="shared" si="71"/>
        <v>0</v>
      </c>
      <c r="Q264" s="440">
        <f t="shared" si="71"/>
        <v>0</v>
      </c>
      <c r="R264" s="440">
        <f t="shared" si="71"/>
        <v>0</v>
      </c>
      <c r="S264" s="440"/>
      <c r="T264" s="438">
        <f t="shared" ref="T264:T295" si="72">SUM(J264:R264)</f>
        <v>0</v>
      </c>
      <c r="U264" s="440">
        <f t="shared" si="70"/>
        <v>660918</v>
      </c>
      <c r="V264" s="437">
        <f t="shared" si="56"/>
        <v>69879.999999999985</v>
      </c>
      <c r="W264" s="437">
        <f t="shared" si="57"/>
        <v>591038</v>
      </c>
    </row>
    <row r="265" spans="1:23" s="151" customFormat="1" ht="16.5" customHeight="1" x14ac:dyDescent="0.3">
      <c r="A265" s="450" t="s">
        <v>881</v>
      </c>
      <c r="B265" s="432" t="s">
        <v>157</v>
      </c>
      <c r="C265" s="432" t="s">
        <v>144</v>
      </c>
      <c r="D265" s="440">
        <f t="shared" si="69"/>
        <v>96738.900000000009</v>
      </c>
      <c r="E265" s="440">
        <v>9135.2999999999993</v>
      </c>
      <c r="F265" s="440">
        <v>87603.6</v>
      </c>
      <c r="G265" s="440">
        <f t="shared" si="63"/>
        <v>97726.400000000009</v>
      </c>
      <c r="H265" s="440">
        <v>9135.2999999999993</v>
      </c>
      <c r="I265" s="440">
        <v>88591.1</v>
      </c>
      <c r="J265" s="439"/>
      <c r="K265" s="439"/>
      <c r="L265" s="439"/>
      <c r="M265" s="439"/>
      <c r="N265" s="439"/>
      <c r="O265" s="439"/>
      <c r="P265" s="439"/>
      <c r="Q265" s="439"/>
      <c r="R265" s="439"/>
      <c r="S265" s="439"/>
      <c r="T265" s="438">
        <f t="shared" si="72"/>
        <v>0</v>
      </c>
      <c r="U265" s="440">
        <f t="shared" si="70"/>
        <v>97726.400000000009</v>
      </c>
      <c r="V265" s="437">
        <f t="shared" si="56"/>
        <v>9135.2999999999993</v>
      </c>
      <c r="W265" s="437">
        <f t="shared" si="57"/>
        <v>88591.1</v>
      </c>
    </row>
    <row r="266" spans="1:23" s="151" customFormat="1" ht="16.5" customHeight="1" x14ac:dyDescent="0.3">
      <c r="A266" s="450" t="s">
        <v>882</v>
      </c>
      <c r="B266" s="432" t="s">
        <v>157</v>
      </c>
      <c r="C266" s="432" t="s">
        <v>144</v>
      </c>
      <c r="D266" s="440">
        <f t="shared" si="69"/>
        <v>69238.3</v>
      </c>
      <c r="E266" s="440">
        <v>4516.8</v>
      </c>
      <c r="F266" s="440">
        <v>64721.5</v>
      </c>
      <c r="G266" s="440">
        <f t="shared" si="63"/>
        <v>69959.399999999994</v>
      </c>
      <c r="H266" s="440">
        <v>4516.8</v>
      </c>
      <c r="I266" s="440">
        <v>65442.6</v>
      </c>
      <c r="J266" s="439"/>
      <c r="K266" s="439"/>
      <c r="L266" s="439"/>
      <c r="M266" s="439"/>
      <c r="N266" s="439"/>
      <c r="O266" s="439"/>
      <c r="P266" s="439"/>
      <c r="Q266" s="439"/>
      <c r="R266" s="439"/>
      <c r="S266" s="439"/>
      <c r="T266" s="438">
        <f t="shared" si="72"/>
        <v>0</v>
      </c>
      <c r="U266" s="440">
        <f t="shared" si="70"/>
        <v>69959.399999999994</v>
      </c>
      <c r="V266" s="437">
        <f t="shared" si="56"/>
        <v>4516.8</v>
      </c>
      <c r="W266" s="437">
        <f t="shared" si="57"/>
        <v>65442.6</v>
      </c>
    </row>
    <row r="267" spans="1:23" s="151" customFormat="1" ht="16.5" customHeight="1" x14ac:dyDescent="0.3">
      <c r="A267" s="450" t="s">
        <v>758</v>
      </c>
      <c r="B267" s="432" t="s">
        <v>157</v>
      </c>
      <c r="C267" s="432" t="s">
        <v>144</v>
      </c>
      <c r="D267" s="440">
        <f t="shared" si="69"/>
        <v>83234</v>
      </c>
      <c r="E267" s="440">
        <v>4832.3</v>
      </c>
      <c r="F267" s="440">
        <v>78401.7</v>
      </c>
      <c r="G267" s="440">
        <f t="shared" si="63"/>
        <v>84863.3</v>
      </c>
      <c r="H267" s="440">
        <v>5615.2</v>
      </c>
      <c r="I267" s="440">
        <v>79248.100000000006</v>
      </c>
      <c r="J267" s="439"/>
      <c r="K267" s="439"/>
      <c r="L267" s="439"/>
      <c r="M267" s="439"/>
      <c r="N267" s="439"/>
      <c r="O267" s="439"/>
      <c r="P267" s="439"/>
      <c r="Q267" s="439"/>
      <c r="R267" s="439"/>
      <c r="S267" s="439"/>
      <c r="T267" s="438">
        <f t="shared" si="72"/>
        <v>0</v>
      </c>
      <c r="U267" s="440">
        <f t="shared" si="70"/>
        <v>84863.3</v>
      </c>
      <c r="V267" s="437">
        <f t="shared" si="56"/>
        <v>5615.2</v>
      </c>
      <c r="W267" s="437">
        <f t="shared" si="57"/>
        <v>79248.100000000006</v>
      </c>
    </row>
    <row r="268" spans="1:23" s="151" customFormat="1" ht="16.5" customHeight="1" x14ac:dyDescent="0.3">
      <c r="A268" s="450" t="s">
        <v>759</v>
      </c>
      <c r="B268" s="432" t="s">
        <v>157</v>
      </c>
      <c r="C268" s="432" t="s">
        <v>144</v>
      </c>
      <c r="D268" s="440">
        <f t="shared" si="69"/>
        <v>155361.09999999998</v>
      </c>
      <c r="E268" s="440">
        <v>23233.3</v>
      </c>
      <c r="F268" s="440">
        <v>132127.79999999999</v>
      </c>
      <c r="G268" s="440">
        <f t="shared" si="63"/>
        <v>157592.29999999999</v>
      </c>
      <c r="H268" s="440">
        <v>24335.9</v>
      </c>
      <c r="I268" s="440">
        <v>133256.4</v>
      </c>
      <c r="J268" s="439"/>
      <c r="K268" s="439"/>
      <c r="L268" s="439"/>
      <c r="M268" s="439"/>
      <c r="N268" s="439"/>
      <c r="O268" s="439"/>
      <c r="P268" s="439"/>
      <c r="Q268" s="439"/>
      <c r="R268" s="439"/>
      <c r="S268" s="439"/>
      <c r="T268" s="438">
        <f t="shared" si="72"/>
        <v>0</v>
      </c>
      <c r="U268" s="440">
        <f t="shared" si="70"/>
        <v>157592.29999999999</v>
      </c>
      <c r="V268" s="437">
        <f t="shared" si="56"/>
        <v>24335.9</v>
      </c>
      <c r="W268" s="437">
        <f t="shared" si="57"/>
        <v>133256.4</v>
      </c>
    </row>
    <row r="269" spans="1:23" s="151" customFormat="1" ht="16.5" customHeight="1" x14ac:dyDescent="0.3">
      <c r="A269" s="450" t="s">
        <v>541</v>
      </c>
      <c r="B269" s="432" t="s">
        <v>157</v>
      </c>
      <c r="C269" s="432" t="s">
        <v>144</v>
      </c>
      <c r="D269" s="440">
        <v>6500</v>
      </c>
      <c r="E269" s="440">
        <v>6500</v>
      </c>
      <c r="F269" s="440"/>
      <c r="G269" s="440">
        <v>6500</v>
      </c>
      <c r="H269" s="440">
        <v>6500</v>
      </c>
      <c r="I269" s="440"/>
      <c r="J269" s="439"/>
      <c r="K269" s="439"/>
      <c r="L269" s="439"/>
      <c r="M269" s="439"/>
      <c r="N269" s="439"/>
      <c r="O269" s="439"/>
      <c r="P269" s="439"/>
      <c r="Q269" s="439"/>
      <c r="R269" s="439"/>
      <c r="S269" s="439"/>
      <c r="T269" s="438">
        <f t="shared" si="72"/>
        <v>0</v>
      </c>
      <c r="U269" s="440">
        <v>6500</v>
      </c>
      <c r="V269" s="437">
        <f t="shared" ref="V269:V330" si="73">H269+J269+K269+M269</f>
        <v>6500</v>
      </c>
      <c r="W269" s="437">
        <f t="shared" ref="W269:W330" si="74">I269+O269+P269+Q269+R269</f>
        <v>0</v>
      </c>
    </row>
    <row r="270" spans="1:23" s="151" customFormat="1" ht="16.5" customHeight="1" x14ac:dyDescent="0.3">
      <c r="A270" s="450" t="s">
        <v>762</v>
      </c>
      <c r="B270" s="432" t="s">
        <v>157</v>
      </c>
      <c r="C270" s="432" t="s">
        <v>144</v>
      </c>
      <c r="D270" s="440">
        <f t="shared" ref="D270:D344" si="75">SUM(E270:F270)</f>
        <v>74890.099999999991</v>
      </c>
      <c r="E270" s="440">
        <v>5251.9</v>
      </c>
      <c r="F270" s="440">
        <v>69638.2</v>
      </c>
      <c r="G270" s="440">
        <f t="shared" si="63"/>
        <v>76149.899999999994</v>
      </c>
      <c r="H270" s="440">
        <v>5790.7</v>
      </c>
      <c r="I270" s="440">
        <v>70359.199999999997</v>
      </c>
      <c r="J270" s="439"/>
      <c r="K270" s="439"/>
      <c r="L270" s="439"/>
      <c r="M270" s="439"/>
      <c r="N270" s="439"/>
      <c r="O270" s="439"/>
      <c r="P270" s="439"/>
      <c r="Q270" s="439"/>
      <c r="R270" s="439"/>
      <c r="S270" s="439"/>
      <c r="T270" s="438">
        <f t="shared" si="72"/>
        <v>0</v>
      </c>
      <c r="U270" s="440">
        <f t="shared" ref="U270:U343" si="76">SUM(V270:W270)</f>
        <v>76149.899999999994</v>
      </c>
      <c r="V270" s="437">
        <f t="shared" si="73"/>
        <v>5790.7</v>
      </c>
      <c r="W270" s="437">
        <f t="shared" si="74"/>
        <v>70359.199999999997</v>
      </c>
    </row>
    <row r="271" spans="1:23" s="151" customFormat="1" ht="16.5" customHeight="1" x14ac:dyDescent="0.3">
      <c r="A271" s="450" t="s">
        <v>760</v>
      </c>
      <c r="B271" s="432" t="s">
        <v>157</v>
      </c>
      <c r="C271" s="432" t="s">
        <v>144</v>
      </c>
      <c r="D271" s="440">
        <f t="shared" si="75"/>
        <v>37963.4</v>
      </c>
      <c r="E271" s="440">
        <v>6727.3</v>
      </c>
      <c r="F271" s="440">
        <v>31236.1</v>
      </c>
      <c r="G271" s="440">
        <f t="shared" si="63"/>
        <v>38950.400000000001</v>
      </c>
      <c r="H271" s="440">
        <v>7363.2</v>
      </c>
      <c r="I271" s="440">
        <v>31587.200000000001</v>
      </c>
      <c r="J271" s="439"/>
      <c r="K271" s="439"/>
      <c r="L271" s="439"/>
      <c r="M271" s="439"/>
      <c r="N271" s="439"/>
      <c r="O271" s="439"/>
      <c r="P271" s="439"/>
      <c r="Q271" s="439"/>
      <c r="R271" s="439"/>
      <c r="S271" s="439"/>
      <c r="T271" s="438">
        <f t="shared" si="72"/>
        <v>0</v>
      </c>
      <c r="U271" s="440">
        <f t="shared" si="76"/>
        <v>38950.400000000001</v>
      </c>
      <c r="V271" s="437">
        <f t="shared" si="73"/>
        <v>7363.2</v>
      </c>
      <c r="W271" s="437">
        <f t="shared" si="74"/>
        <v>31587.200000000001</v>
      </c>
    </row>
    <row r="272" spans="1:23" s="151" customFormat="1" ht="16.5" customHeight="1" x14ac:dyDescent="0.3">
      <c r="A272" s="450" t="s">
        <v>761</v>
      </c>
      <c r="B272" s="432" t="s">
        <v>157</v>
      </c>
      <c r="C272" s="432" t="s">
        <v>144</v>
      </c>
      <c r="D272" s="440">
        <f t="shared" si="75"/>
        <v>46096.399999999994</v>
      </c>
      <c r="E272" s="440">
        <v>3502.2</v>
      </c>
      <c r="F272" s="440">
        <v>42594.2</v>
      </c>
      <c r="G272" s="440">
        <f t="shared" si="63"/>
        <v>46466.299999999996</v>
      </c>
      <c r="H272" s="440">
        <v>3502.2</v>
      </c>
      <c r="I272" s="440">
        <v>42964.1</v>
      </c>
      <c r="J272" s="439"/>
      <c r="K272" s="439"/>
      <c r="L272" s="439"/>
      <c r="M272" s="439"/>
      <c r="N272" s="439"/>
      <c r="O272" s="439"/>
      <c r="P272" s="439"/>
      <c r="Q272" s="439"/>
      <c r="R272" s="439"/>
      <c r="S272" s="439"/>
      <c r="T272" s="438">
        <f t="shared" si="72"/>
        <v>0</v>
      </c>
      <c r="U272" s="440">
        <f t="shared" si="76"/>
        <v>46466.299999999996</v>
      </c>
      <c r="V272" s="437">
        <f t="shared" si="73"/>
        <v>3502.2</v>
      </c>
      <c r="W272" s="437">
        <f t="shared" si="74"/>
        <v>42964.1</v>
      </c>
    </row>
    <row r="273" spans="1:23" s="151" customFormat="1" ht="16.5" customHeight="1" x14ac:dyDescent="0.3">
      <c r="A273" s="450" t="s">
        <v>409</v>
      </c>
      <c r="B273" s="432" t="s">
        <v>157</v>
      </c>
      <c r="C273" s="432" t="s">
        <v>144</v>
      </c>
      <c r="D273" s="440">
        <f t="shared" si="75"/>
        <v>88225.599999999991</v>
      </c>
      <c r="E273" s="440">
        <v>9620.7000000000007</v>
      </c>
      <c r="F273" s="440">
        <v>78604.899999999994</v>
      </c>
      <c r="G273" s="440">
        <f t="shared" si="63"/>
        <v>89210</v>
      </c>
      <c r="H273" s="440">
        <v>9620.7000000000007</v>
      </c>
      <c r="I273" s="440">
        <v>79589.3</v>
      </c>
      <c r="J273" s="439"/>
      <c r="K273" s="439"/>
      <c r="L273" s="439"/>
      <c r="M273" s="439"/>
      <c r="N273" s="439"/>
      <c r="O273" s="439"/>
      <c r="P273" s="439"/>
      <c r="Q273" s="439"/>
      <c r="R273" s="439"/>
      <c r="S273" s="439"/>
      <c r="T273" s="438">
        <f t="shared" si="72"/>
        <v>0</v>
      </c>
      <c r="U273" s="440">
        <f t="shared" si="76"/>
        <v>89210</v>
      </c>
      <c r="V273" s="437">
        <f t="shared" si="73"/>
        <v>9620.7000000000007</v>
      </c>
      <c r="W273" s="437">
        <f t="shared" si="74"/>
        <v>79589.3</v>
      </c>
    </row>
    <row r="274" spans="1:23" s="151" customFormat="1" ht="16.5" hidden="1" customHeight="1" x14ac:dyDescent="0.3">
      <c r="A274" s="450" t="s">
        <v>487</v>
      </c>
      <c r="B274" s="432" t="s">
        <v>157</v>
      </c>
      <c r="C274" s="432" t="s">
        <v>144</v>
      </c>
      <c r="D274" s="440">
        <f t="shared" si="75"/>
        <v>0</v>
      </c>
      <c r="E274" s="440"/>
      <c r="F274" s="440"/>
      <c r="G274" s="440">
        <f t="shared" si="63"/>
        <v>0</v>
      </c>
      <c r="H274" s="440"/>
      <c r="I274" s="440"/>
      <c r="J274" s="439"/>
      <c r="K274" s="439"/>
      <c r="L274" s="439"/>
      <c r="M274" s="439"/>
      <c r="N274" s="439"/>
      <c r="O274" s="439"/>
      <c r="P274" s="439"/>
      <c r="Q274" s="439"/>
      <c r="R274" s="439"/>
      <c r="S274" s="439"/>
      <c r="T274" s="438">
        <f t="shared" si="72"/>
        <v>0</v>
      </c>
      <c r="U274" s="440">
        <f t="shared" si="76"/>
        <v>0</v>
      </c>
      <c r="V274" s="437">
        <f t="shared" si="73"/>
        <v>0</v>
      </c>
      <c r="W274" s="437">
        <f t="shared" si="74"/>
        <v>0</v>
      </c>
    </row>
    <row r="275" spans="1:23" s="151" customFormat="1" ht="24" customHeight="1" x14ac:dyDescent="0.3">
      <c r="A275" s="450" t="s">
        <v>25</v>
      </c>
      <c r="B275" s="432" t="s">
        <v>157</v>
      </c>
      <c r="C275" s="432" t="s">
        <v>144</v>
      </c>
      <c r="D275" s="440">
        <f t="shared" si="75"/>
        <v>35248.9</v>
      </c>
      <c r="E275" s="440"/>
      <c r="F275" s="440">
        <f>SUM(F276+F277+F278+F279+F280)</f>
        <v>35248.9</v>
      </c>
      <c r="G275" s="440">
        <f t="shared" si="63"/>
        <v>35248.9</v>
      </c>
      <c r="H275" s="440"/>
      <c r="I275" s="440">
        <f>SUM(I276+I277+I278+I279+I280)</f>
        <v>35248.9</v>
      </c>
      <c r="J275" s="439"/>
      <c r="K275" s="439"/>
      <c r="L275" s="439"/>
      <c r="M275" s="439"/>
      <c r="N275" s="439"/>
      <c r="O275" s="439"/>
      <c r="P275" s="439"/>
      <c r="Q275" s="439"/>
      <c r="R275" s="439"/>
      <c r="S275" s="439"/>
      <c r="T275" s="438">
        <f t="shared" si="72"/>
        <v>0</v>
      </c>
      <c r="U275" s="440">
        <f t="shared" si="76"/>
        <v>35248.9</v>
      </c>
      <c r="V275" s="437">
        <f t="shared" si="73"/>
        <v>0</v>
      </c>
      <c r="W275" s="437">
        <f t="shared" si="74"/>
        <v>35248.9</v>
      </c>
    </row>
    <row r="276" spans="1:23" s="151" customFormat="1" ht="15.75" customHeight="1" x14ac:dyDescent="0.3">
      <c r="A276" s="450" t="s">
        <v>241</v>
      </c>
      <c r="B276" s="432" t="s">
        <v>157</v>
      </c>
      <c r="C276" s="432" t="s">
        <v>144</v>
      </c>
      <c r="D276" s="440">
        <f t="shared" si="75"/>
        <v>33912.199999999997</v>
      </c>
      <c r="E276" s="440"/>
      <c r="F276" s="440">
        <v>33912.199999999997</v>
      </c>
      <c r="G276" s="440">
        <f t="shared" si="63"/>
        <v>33912.199999999997</v>
      </c>
      <c r="H276" s="440"/>
      <c r="I276" s="440">
        <v>33912.199999999997</v>
      </c>
      <c r="J276" s="439"/>
      <c r="K276" s="439"/>
      <c r="L276" s="439"/>
      <c r="M276" s="439"/>
      <c r="N276" s="439"/>
      <c r="O276" s="439"/>
      <c r="P276" s="439"/>
      <c r="Q276" s="439"/>
      <c r="R276" s="439"/>
      <c r="S276" s="439"/>
      <c r="T276" s="438">
        <f t="shared" si="72"/>
        <v>0</v>
      </c>
      <c r="U276" s="440">
        <f t="shared" si="76"/>
        <v>33912.199999999997</v>
      </c>
      <c r="V276" s="437">
        <f t="shared" si="73"/>
        <v>0</v>
      </c>
      <c r="W276" s="437">
        <f t="shared" si="74"/>
        <v>33912.199999999997</v>
      </c>
    </row>
    <row r="277" spans="1:23" s="151" customFormat="1" ht="14.25" customHeight="1" x14ac:dyDescent="0.3">
      <c r="A277" s="450" t="s">
        <v>242</v>
      </c>
      <c r="B277" s="432" t="s">
        <v>157</v>
      </c>
      <c r="C277" s="432" t="s">
        <v>144</v>
      </c>
      <c r="D277" s="440">
        <f t="shared" si="75"/>
        <v>1096.9000000000001</v>
      </c>
      <c r="E277" s="440"/>
      <c r="F277" s="440">
        <v>1096.9000000000001</v>
      </c>
      <c r="G277" s="440">
        <f t="shared" si="63"/>
        <v>1096.9000000000001</v>
      </c>
      <c r="H277" s="440"/>
      <c r="I277" s="440">
        <v>1096.9000000000001</v>
      </c>
      <c r="J277" s="439"/>
      <c r="K277" s="439"/>
      <c r="L277" s="439"/>
      <c r="M277" s="439"/>
      <c r="N277" s="439"/>
      <c r="O277" s="439"/>
      <c r="P277" s="439"/>
      <c r="Q277" s="439"/>
      <c r="R277" s="439"/>
      <c r="S277" s="439"/>
      <c r="T277" s="438">
        <f t="shared" si="72"/>
        <v>0</v>
      </c>
      <c r="U277" s="440">
        <f t="shared" si="76"/>
        <v>1096.9000000000001</v>
      </c>
      <c r="V277" s="437">
        <f t="shared" si="73"/>
        <v>0</v>
      </c>
      <c r="W277" s="437">
        <f t="shared" si="74"/>
        <v>1096.9000000000001</v>
      </c>
    </row>
    <row r="278" spans="1:23" s="151" customFormat="1" ht="1.5" hidden="1" customHeight="1" x14ac:dyDescent="0.3">
      <c r="A278" s="450" t="s">
        <v>79</v>
      </c>
      <c r="B278" s="432" t="s">
        <v>157</v>
      </c>
      <c r="C278" s="432" t="s">
        <v>144</v>
      </c>
      <c r="D278" s="440">
        <f t="shared" si="75"/>
        <v>0</v>
      </c>
      <c r="E278" s="440"/>
      <c r="F278" s="440"/>
      <c r="G278" s="440">
        <f t="shared" si="63"/>
        <v>0</v>
      </c>
      <c r="H278" s="440"/>
      <c r="I278" s="440"/>
      <c r="J278" s="439"/>
      <c r="K278" s="439"/>
      <c r="L278" s="439"/>
      <c r="M278" s="439"/>
      <c r="N278" s="439"/>
      <c r="O278" s="439"/>
      <c r="P278" s="439"/>
      <c r="Q278" s="439"/>
      <c r="R278" s="439"/>
      <c r="S278" s="439"/>
      <c r="T278" s="438">
        <f t="shared" si="72"/>
        <v>0</v>
      </c>
      <c r="U278" s="440">
        <f t="shared" si="76"/>
        <v>0</v>
      </c>
      <c r="V278" s="437">
        <f t="shared" si="73"/>
        <v>0</v>
      </c>
      <c r="W278" s="437">
        <f t="shared" si="74"/>
        <v>0</v>
      </c>
    </row>
    <row r="279" spans="1:23" s="151" customFormat="1" ht="18.75" x14ac:dyDescent="0.3">
      <c r="A279" s="450" t="s">
        <v>243</v>
      </c>
      <c r="B279" s="432" t="s">
        <v>157</v>
      </c>
      <c r="C279" s="432" t="s">
        <v>144</v>
      </c>
      <c r="D279" s="440">
        <f t="shared" si="75"/>
        <v>239.8</v>
      </c>
      <c r="E279" s="440"/>
      <c r="F279" s="440">
        <v>239.8</v>
      </c>
      <c r="G279" s="440">
        <f t="shared" si="63"/>
        <v>239.8</v>
      </c>
      <c r="H279" s="440"/>
      <c r="I279" s="440">
        <v>239.8</v>
      </c>
      <c r="J279" s="439"/>
      <c r="K279" s="439"/>
      <c r="L279" s="439"/>
      <c r="M279" s="439"/>
      <c r="N279" s="439"/>
      <c r="O279" s="439"/>
      <c r="P279" s="439"/>
      <c r="Q279" s="439"/>
      <c r="R279" s="439"/>
      <c r="S279" s="439"/>
      <c r="T279" s="438">
        <f t="shared" si="72"/>
        <v>0</v>
      </c>
      <c r="U279" s="440">
        <f t="shared" si="76"/>
        <v>239.8</v>
      </c>
      <c r="V279" s="437">
        <f t="shared" si="73"/>
        <v>0</v>
      </c>
      <c r="W279" s="437">
        <f t="shared" si="74"/>
        <v>239.8</v>
      </c>
    </row>
    <row r="280" spans="1:23" s="151" customFormat="1" ht="37.5" hidden="1" x14ac:dyDescent="0.3">
      <c r="A280" s="450" t="s">
        <v>244</v>
      </c>
      <c r="B280" s="432" t="s">
        <v>157</v>
      </c>
      <c r="C280" s="432" t="s">
        <v>144</v>
      </c>
      <c r="D280" s="440">
        <f t="shared" si="75"/>
        <v>0</v>
      </c>
      <c r="E280" s="440"/>
      <c r="F280" s="440"/>
      <c r="G280" s="440">
        <f t="shared" si="63"/>
        <v>0</v>
      </c>
      <c r="H280" s="440"/>
      <c r="I280" s="440"/>
      <c r="J280" s="439"/>
      <c r="K280" s="439"/>
      <c r="L280" s="439"/>
      <c r="M280" s="439"/>
      <c r="N280" s="439"/>
      <c r="O280" s="439"/>
      <c r="P280" s="439"/>
      <c r="Q280" s="439"/>
      <c r="R280" s="439"/>
      <c r="S280" s="439"/>
      <c r="T280" s="438">
        <f t="shared" si="72"/>
        <v>0</v>
      </c>
      <c r="U280" s="440">
        <f t="shared" si="76"/>
        <v>0</v>
      </c>
      <c r="V280" s="437">
        <f t="shared" si="73"/>
        <v>0</v>
      </c>
      <c r="W280" s="437">
        <f t="shared" si="74"/>
        <v>0</v>
      </c>
    </row>
    <row r="281" spans="1:23" s="151" customFormat="1" ht="21" customHeight="1" x14ac:dyDescent="0.3">
      <c r="A281" s="450" t="s">
        <v>858</v>
      </c>
      <c r="B281" s="432"/>
      <c r="C281" s="432"/>
      <c r="D281" s="440">
        <f t="shared" si="75"/>
        <v>95751.1</v>
      </c>
      <c r="E281" s="440">
        <f>SUM(E282+E283+E284)</f>
        <v>95751.1</v>
      </c>
      <c r="F281" s="440">
        <f>SUM(F282+F283+F284)</f>
        <v>0</v>
      </c>
      <c r="G281" s="440">
        <f t="shared" si="63"/>
        <v>101732.8</v>
      </c>
      <c r="H281" s="440">
        <f>SUM(H282+H283+H284)</f>
        <v>101732.8</v>
      </c>
      <c r="I281" s="440">
        <f>SUM(I282+I283+I284)</f>
        <v>0</v>
      </c>
      <c r="J281" s="440">
        <f t="shared" ref="J281:R281" si="77">SUM(J282+J283+J284)</f>
        <v>0</v>
      </c>
      <c r="K281" s="440">
        <f t="shared" si="77"/>
        <v>0</v>
      </c>
      <c r="L281" s="440"/>
      <c r="M281" s="440">
        <f t="shared" si="77"/>
        <v>0</v>
      </c>
      <c r="N281" s="440"/>
      <c r="O281" s="440">
        <f t="shared" si="77"/>
        <v>0</v>
      </c>
      <c r="P281" s="440">
        <f t="shared" si="77"/>
        <v>0</v>
      </c>
      <c r="Q281" s="440">
        <f t="shared" si="77"/>
        <v>0</v>
      </c>
      <c r="R281" s="440">
        <f t="shared" si="77"/>
        <v>0</v>
      </c>
      <c r="S281" s="440"/>
      <c r="T281" s="438">
        <f t="shared" si="72"/>
        <v>0</v>
      </c>
      <c r="U281" s="440">
        <f t="shared" si="76"/>
        <v>101732.8</v>
      </c>
      <c r="V281" s="437">
        <f t="shared" si="73"/>
        <v>101732.8</v>
      </c>
      <c r="W281" s="437">
        <f t="shared" si="74"/>
        <v>0</v>
      </c>
    </row>
    <row r="282" spans="1:23" s="151" customFormat="1" ht="19.5" customHeight="1" x14ac:dyDescent="0.3">
      <c r="A282" s="450" t="s">
        <v>269</v>
      </c>
      <c r="B282" s="432" t="s">
        <v>157</v>
      </c>
      <c r="C282" s="432" t="s">
        <v>144</v>
      </c>
      <c r="D282" s="440">
        <f t="shared" si="75"/>
        <v>17510.8</v>
      </c>
      <c r="E282" s="440">
        <v>17510.8</v>
      </c>
      <c r="F282" s="440"/>
      <c r="G282" s="440">
        <f t="shared" si="63"/>
        <v>18155</v>
      </c>
      <c r="H282" s="440">
        <v>18155</v>
      </c>
      <c r="I282" s="440"/>
      <c r="J282" s="439"/>
      <c r="K282" s="439"/>
      <c r="L282" s="439"/>
      <c r="M282" s="439"/>
      <c r="N282" s="439"/>
      <c r="O282" s="439"/>
      <c r="P282" s="439"/>
      <c r="Q282" s="439"/>
      <c r="R282" s="439"/>
      <c r="S282" s="439"/>
      <c r="T282" s="438">
        <f t="shared" si="72"/>
        <v>0</v>
      </c>
      <c r="U282" s="440">
        <f t="shared" si="76"/>
        <v>18155</v>
      </c>
      <c r="V282" s="437">
        <f t="shared" si="73"/>
        <v>18155</v>
      </c>
      <c r="W282" s="437">
        <f t="shared" si="74"/>
        <v>0</v>
      </c>
    </row>
    <row r="283" spans="1:23" s="151" customFormat="1" ht="18.75" customHeight="1" x14ac:dyDescent="0.3">
      <c r="A283" s="450" t="s">
        <v>271</v>
      </c>
      <c r="B283" s="432" t="s">
        <v>157</v>
      </c>
      <c r="C283" s="432" t="s">
        <v>144</v>
      </c>
      <c r="D283" s="440">
        <f t="shared" si="75"/>
        <v>45306.400000000001</v>
      </c>
      <c r="E283" s="440">
        <v>45306.400000000001</v>
      </c>
      <c r="F283" s="440"/>
      <c r="G283" s="440">
        <f t="shared" si="63"/>
        <v>49662.1</v>
      </c>
      <c r="H283" s="440">
        <v>49662.1</v>
      </c>
      <c r="I283" s="440"/>
      <c r="J283" s="439"/>
      <c r="K283" s="439"/>
      <c r="L283" s="439"/>
      <c r="M283" s="439"/>
      <c r="N283" s="439"/>
      <c r="O283" s="439"/>
      <c r="P283" s="439"/>
      <c r="Q283" s="439"/>
      <c r="R283" s="439"/>
      <c r="S283" s="439"/>
      <c r="T283" s="438">
        <f t="shared" si="72"/>
        <v>0</v>
      </c>
      <c r="U283" s="440">
        <f t="shared" si="76"/>
        <v>49662.1</v>
      </c>
      <c r="V283" s="437">
        <f t="shared" si="73"/>
        <v>49662.1</v>
      </c>
      <c r="W283" s="437">
        <f t="shared" si="74"/>
        <v>0</v>
      </c>
    </row>
    <row r="284" spans="1:23" s="151" customFormat="1" ht="17.25" customHeight="1" x14ac:dyDescent="0.3">
      <c r="A284" s="450" t="s">
        <v>270</v>
      </c>
      <c r="B284" s="432" t="s">
        <v>157</v>
      </c>
      <c r="C284" s="432" t="s">
        <v>144</v>
      </c>
      <c r="D284" s="440">
        <f t="shared" si="75"/>
        <v>32933.9</v>
      </c>
      <c r="E284" s="440">
        <v>32933.9</v>
      </c>
      <c r="F284" s="440"/>
      <c r="G284" s="440">
        <f t="shared" si="63"/>
        <v>33915.699999999997</v>
      </c>
      <c r="H284" s="440">
        <v>33915.699999999997</v>
      </c>
      <c r="I284" s="440"/>
      <c r="J284" s="439"/>
      <c r="K284" s="439"/>
      <c r="L284" s="439"/>
      <c r="M284" s="439"/>
      <c r="N284" s="439"/>
      <c r="O284" s="439"/>
      <c r="P284" s="439"/>
      <c r="Q284" s="439"/>
      <c r="R284" s="439"/>
      <c r="S284" s="439"/>
      <c r="T284" s="438">
        <f t="shared" si="72"/>
        <v>0</v>
      </c>
      <c r="U284" s="440">
        <f t="shared" si="76"/>
        <v>33915.699999999997</v>
      </c>
      <c r="V284" s="437">
        <f t="shared" si="73"/>
        <v>33915.699999999997</v>
      </c>
      <c r="W284" s="437">
        <f t="shared" si="74"/>
        <v>0</v>
      </c>
    </row>
    <row r="285" spans="1:23" s="151" customFormat="1" ht="38.25" customHeight="1" x14ac:dyDescent="0.3">
      <c r="A285" s="450" t="s">
        <v>859</v>
      </c>
      <c r="B285" s="432"/>
      <c r="C285" s="432"/>
      <c r="D285" s="440">
        <f t="shared" si="75"/>
        <v>43524.800000000003</v>
      </c>
      <c r="E285" s="440">
        <f>SUM(E286+E287+E288)</f>
        <v>43524.800000000003</v>
      </c>
      <c r="F285" s="440"/>
      <c r="G285" s="440">
        <f t="shared" si="63"/>
        <v>44765.2</v>
      </c>
      <c r="H285" s="440">
        <f>SUM(H286+H287+H288)</f>
        <v>44765.2</v>
      </c>
      <c r="I285" s="440">
        <f t="shared" ref="I285:R285" si="78">SUM(I286+I287+I288)</f>
        <v>0</v>
      </c>
      <c r="J285" s="440">
        <f t="shared" si="78"/>
        <v>0</v>
      </c>
      <c r="K285" s="440">
        <f t="shared" si="78"/>
        <v>0</v>
      </c>
      <c r="L285" s="440"/>
      <c r="M285" s="440">
        <f t="shared" si="78"/>
        <v>0</v>
      </c>
      <c r="N285" s="440"/>
      <c r="O285" s="440">
        <f t="shared" si="78"/>
        <v>0</v>
      </c>
      <c r="P285" s="440">
        <f t="shared" si="78"/>
        <v>0</v>
      </c>
      <c r="Q285" s="440">
        <f t="shared" si="78"/>
        <v>0</v>
      </c>
      <c r="R285" s="440">
        <f t="shared" si="78"/>
        <v>0</v>
      </c>
      <c r="S285" s="440"/>
      <c r="T285" s="438">
        <f t="shared" si="72"/>
        <v>0</v>
      </c>
      <c r="U285" s="440">
        <f t="shared" si="76"/>
        <v>44765.2</v>
      </c>
      <c r="V285" s="437">
        <f t="shared" si="73"/>
        <v>44765.2</v>
      </c>
      <c r="W285" s="437">
        <f t="shared" si="74"/>
        <v>0</v>
      </c>
    </row>
    <row r="286" spans="1:23" s="151" customFormat="1" ht="18.75" customHeight="1" x14ac:dyDescent="0.3">
      <c r="A286" s="450" t="s">
        <v>272</v>
      </c>
      <c r="B286" s="432" t="s">
        <v>157</v>
      </c>
      <c r="C286" s="432" t="s">
        <v>144</v>
      </c>
      <c r="D286" s="440">
        <f t="shared" si="75"/>
        <v>14789.5</v>
      </c>
      <c r="E286" s="440">
        <v>14789.5</v>
      </c>
      <c r="F286" s="440"/>
      <c r="G286" s="440">
        <f t="shared" si="63"/>
        <v>15301.2</v>
      </c>
      <c r="H286" s="440">
        <v>15301.2</v>
      </c>
      <c r="I286" s="440"/>
      <c r="J286" s="439"/>
      <c r="K286" s="439"/>
      <c r="L286" s="439"/>
      <c r="M286" s="439"/>
      <c r="N286" s="439"/>
      <c r="O286" s="439"/>
      <c r="P286" s="439"/>
      <c r="Q286" s="439"/>
      <c r="R286" s="439"/>
      <c r="S286" s="439"/>
      <c r="T286" s="438">
        <f t="shared" si="72"/>
        <v>0</v>
      </c>
      <c r="U286" s="440">
        <f t="shared" si="76"/>
        <v>15301.2</v>
      </c>
      <c r="V286" s="437">
        <f t="shared" si="73"/>
        <v>15301.2</v>
      </c>
      <c r="W286" s="437">
        <f t="shared" si="74"/>
        <v>0</v>
      </c>
    </row>
    <row r="287" spans="1:23" s="151" customFormat="1" ht="19.5" customHeight="1" x14ac:dyDescent="0.3">
      <c r="A287" s="450" t="s">
        <v>273</v>
      </c>
      <c r="B287" s="432" t="s">
        <v>157</v>
      </c>
      <c r="C287" s="432" t="s">
        <v>144</v>
      </c>
      <c r="D287" s="440">
        <f t="shared" si="75"/>
        <v>13240.7</v>
      </c>
      <c r="E287" s="440">
        <v>13240.7</v>
      </c>
      <c r="F287" s="440"/>
      <c r="G287" s="440">
        <f t="shared" si="63"/>
        <v>13693</v>
      </c>
      <c r="H287" s="440">
        <v>13693</v>
      </c>
      <c r="I287" s="440"/>
      <c r="J287" s="439"/>
      <c r="K287" s="439"/>
      <c r="L287" s="439"/>
      <c r="M287" s="439"/>
      <c r="N287" s="439"/>
      <c r="O287" s="439"/>
      <c r="P287" s="439"/>
      <c r="Q287" s="439"/>
      <c r="R287" s="439"/>
      <c r="S287" s="439"/>
      <c r="T287" s="438">
        <f t="shared" si="72"/>
        <v>0</v>
      </c>
      <c r="U287" s="440">
        <f t="shared" si="76"/>
        <v>13693</v>
      </c>
      <c r="V287" s="437">
        <f t="shared" si="73"/>
        <v>13693</v>
      </c>
      <c r="W287" s="437">
        <f t="shared" si="74"/>
        <v>0</v>
      </c>
    </row>
    <row r="288" spans="1:23" s="151" customFormat="1" ht="21.75" customHeight="1" x14ac:dyDescent="0.3">
      <c r="A288" s="450" t="s">
        <v>755</v>
      </c>
      <c r="B288" s="432" t="s">
        <v>157</v>
      </c>
      <c r="C288" s="432" t="s">
        <v>144</v>
      </c>
      <c r="D288" s="440">
        <f t="shared" si="75"/>
        <v>15494.6</v>
      </c>
      <c r="E288" s="440">
        <v>15494.6</v>
      </c>
      <c r="F288" s="440"/>
      <c r="G288" s="440">
        <f t="shared" si="63"/>
        <v>15771</v>
      </c>
      <c r="H288" s="440">
        <v>15771</v>
      </c>
      <c r="I288" s="440"/>
      <c r="J288" s="439"/>
      <c r="K288" s="439"/>
      <c r="L288" s="439"/>
      <c r="M288" s="439"/>
      <c r="N288" s="439"/>
      <c r="O288" s="439"/>
      <c r="P288" s="439"/>
      <c r="Q288" s="439"/>
      <c r="R288" s="439"/>
      <c r="S288" s="439"/>
      <c r="T288" s="438">
        <f t="shared" si="72"/>
        <v>0</v>
      </c>
      <c r="U288" s="440">
        <f t="shared" si="76"/>
        <v>15771</v>
      </c>
      <c r="V288" s="437">
        <f t="shared" si="73"/>
        <v>15771</v>
      </c>
      <c r="W288" s="437">
        <f t="shared" si="74"/>
        <v>0</v>
      </c>
    </row>
    <row r="289" spans="1:23" s="151" customFormat="1" ht="56.25" hidden="1" collapsed="1" x14ac:dyDescent="0.3">
      <c r="A289" s="450" t="s">
        <v>860</v>
      </c>
      <c r="B289" s="432" t="s">
        <v>157</v>
      </c>
      <c r="C289" s="432" t="s">
        <v>144</v>
      </c>
      <c r="D289" s="440">
        <f t="shared" si="75"/>
        <v>0</v>
      </c>
      <c r="E289" s="440"/>
      <c r="F289" s="440"/>
      <c r="G289" s="440">
        <f t="shared" si="63"/>
        <v>0</v>
      </c>
      <c r="H289" s="440"/>
      <c r="I289" s="440"/>
      <c r="J289" s="439"/>
      <c r="K289" s="439"/>
      <c r="L289" s="439"/>
      <c r="M289" s="439"/>
      <c r="N289" s="439"/>
      <c r="O289" s="439"/>
      <c r="P289" s="439"/>
      <c r="Q289" s="439"/>
      <c r="R289" s="439"/>
      <c r="S289" s="439"/>
      <c r="T289" s="438">
        <f t="shared" si="72"/>
        <v>0</v>
      </c>
      <c r="U289" s="440">
        <f t="shared" si="76"/>
        <v>0</v>
      </c>
      <c r="V289" s="437">
        <f t="shared" si="73"/>
        <v>0</v>
      </c>
      <c r="W289" s="437">
        <f t="shared" si="74"/>
        <v>0</v>
      </c>
    </row>
    <row r="290" spans="1:23" s="151" customFormat="1" ht="12.75" hidden="1" customHeight="1" outlineLevel="1" x14ac:dyDescent="0.3">
      <c r="A290" s="450" t="s">
        <v>245</v>
      </c>
      <c r="B290" s="432" t="s">
        <v>157</v>
      </c>
      <c r="C290" s="432" t="s">
        <v>144</v>
      </c>
      <c r="D290" s="440">
        <f t="shared" si="75"/>
        <v>0</v>
      </c>
      <c r="E290" s="440"/>
      <c r="F290" s="440"/>
      <c r="G290" s="440">
        <f t="shared" si="63"/>
        <v>0</v>
      </c>
      <c r="H290" s="440"/>
      <c r="I290" s="440"/>
      <c r="J290" s="439"/>
      <c r="K290" s="439"/>
      <c r="L290" s="439"/>
      <c r="M290" s="439"/>
      <c r="N290" s="439"/>
      <c r="O290" s="439"/>
      <c r="P290" s="439"/>
      <c r="Q290" s="439"/>
      <c r="R290" s="439"/>
      <c r="S290" s="439"/>
      <c r="T290" s="438">
        <f t="shared" si="72"/>
        <v>0</v>
      </c>
      <c r="U290" s="440">
        <f t="shared" si="76"/>
        <v>0</v>
      </c>
      <c r="V290" s="437">
        <f t="shared" si="73"/>
        <v>0</v>
      </c>
      <c r="W290" s="437">
        <f t="shared" si="74"/>
        <v>0</v>
      </c>
    </row>
    <row r="291" spans="1:23" s="151" customFormat="1" ht="12.75" hidden="1" customHeight="1" outlineLevel="1" x14ac:dyDescent="0.3">
      <c r="A291" s="450" t="s">
        <v>246</v>
      </c>
      <c r="B291" s="432" t="s">
        <v>157</v>
      </c>
      <c r="C291" s="432" t="s">
        <v>144</v>
      </c>
      <c r="D291" s="440">
        <f t="shared" si="75"/>
        <v>0</v>
      </c>
      <c r="E291" s="440"/>
      <c r="F291" s="440"/>
      <c r="G291" s="440">
        <f t="shared" si="63"/>
        <v>0</v>
      </c>
      <c r="H291" s="440"/>
      <c r="I291" s="440"/>
      <c r="J291" s="439"/>
      <c r="K291" s="439"/>
      <c r="L291" s="439"/>
      <c r="M291" s="439"/>
      <c r="N291" s="439"/>
      <c r="O291" s="439"/>
      <c r="P291" s="439"/>
      <c r="Q291" s="439"/>
      <c r="R291" s="439"/>
      <c r="S291" s="439"/>
      <c r="T291" s="438">
        <f t="shared" si="72"/>
        <v>0</v>
      </c>
      <c r="U291" s="440">
        <f t="shared" si="76"/>
        <v>0</v>
      </c>
      <c r="V291" s="437">
        <f t="shared" si="73"/>
        <v>0</v>
      </c>
      <c r="W291" s="437">
        <f t="shared" si="74"/>
        <v>0</v>
      </c>
    </row>
    <row r="292" spans="1:23" s="151" customFormat="1" ht="12.75" hidden="1" customHeight="1" outlineLevel="1" x14ac:dyDescent="0.3">
      <c r="A292" s="450" t="s">
        <v>247</v>
      </c>
      <c r="B292" s="432" t="s">
        <v>157</v>
      </c>
      <c r="C292" s="432" t="s">
        <v>144</v>
      </c>
      <c r="D292" s="440">
        <f t="shared" si="75"/>
        <v>0</v>
      </c>
      <c r="E292" s="440"/>
      <c r="F292" s="440"/>
      <c r="G292" s="440">
        <f t="shared" si="63"/>
        <v>0</v>
      </c>
      <c r="H292" s="440"/>
      <c r="I292" s="440"/>
      <c r="J292" s="439"/>
      <c r="K292" s="439"/>
      <c r="L292" s="439"/>
      <c r="M292" s="439"/>
      <c r="N292" s="439"/>
      <c r="O292" s="439"/>
      <c r="P292" s="439"/>
      <c r="Q292" s="439"/>
      <c r="R292" s="439"/>
      <c r="S292" s="439"/>
      <c r="T292" s="438">
        <f t="shared" si="72"/>
        <v>0</v>
      </c>
      <c r="U292" s="440">
        <f t="shared" si="76"/>
        <v>0</v>
      </c>
      <c r="V292" s="437">
        <f t="shared" si="73"/>
        <v>0</v>
      </c>
      <c r="W292" s="437">
        <f t="shared" si="74"/>
        <v>0</v>
      </c>
    </row>
    <row r="293" spans="1:23" s="151" customFormat="1" ht="12.75" hidden="1" customHeight="1" outlineLevel="1" x14ac:dyDescent="0.3">
      <c r="A293" s="450" t="s">
        <v>248</v>
      </c>
      <c r="B293" s="432" t="s">
        <v>157</v>
      </c>
      <c r="C293" s="432" t="s">
        <v>144</v>
      </c>
      <c r="D293" s="440">
        <f t="shared" si="75"/>
        <v>0</v>
      </c>
      <c r="E293" s="440"/>
      <c r="F293" s="440"/>
      <c r="G293" s="440">
        <f t="shared" si="63"/>
        <v>0</v>
      </c>
      <c r="H293" s="440"/>
      <c r="I293" s="440"/>
      <c r="J293" s="439"/>
      <c r="K293" s="439"/>
      <c r="L293" s="439"/>
      <c r="M293" s="439"/>
      <c r="N293" s="439"/>
      <c r="O293" s="439"/>
      <c r="P293" s="439"/>
      <c r="Q293" s="439"/>
      <c r="R293" s="439"/>
      <c r="S293" s="439"/>
      <c r="T293" s="438">
        <f t="shared" si="72"/>
        <v>0</v>
      </c>
      <c r="U293" s="440">
        <f t="shared" si="76"/>
        <v>0</v>
      </c>
      <c r="V293" s="437">
        <f t="shared" si="73"/>
        <v>0</v>
      </c>
      <c r="W293" s="437">
        <f t="shared" si="74"/>
        <v>0</v>
      </c>
    </row>
    <row r="294" spans="1:23" s="151" customFormat="1" ht="12.75" hidden="1" customHeight="1" outlineLevel="1" x14ac:dyDescent="0.3">
      <c r="A294" s="450" t="s">
        <v>196</v>
      </c>
      <c r="B294" s="432" t="s">
        <v>157</v>
      </c>
      <c r="C294" s="432" t="s">
        <v>144</v>
      </c>
      <c r="D294" s="440">
        <f t="shared" si="75"/>
        <v>0</v>
      </c>
      <c r="E294" s="440"/>
      <c r="F294" s="440"/>
      <c r="G294" s="440">
        <f t="shared" si="63"/>
        <v>0</v>
      </c>
      <c r="H294" s="440"/>
      <c r="I294" s="440"/>
      <c r="J294" s="439"/>
      <c r="K294" s="439"/>
      <c r="L294" s="439"/>
      <c r="M294" s="439"/>
      <c r="N294" s="439"/>
      <c r="O294" s="439"/>
      <c r="P294" s="439"/>
      <c r="Q294" s="439"/>
      <c r="R294" s="439"/>
      <c r="S294" s="439"/>
      <c r="T294" s="438">
        <f t="shared" si="72"/>
        <v>0</v>
      </c>
      <c r="U294" s="440">
        <f t="shared" si="76"/>
        <v>0</v>
      </c>
      <c r="V294" s="437">
        <f t="shared" si="73"/>
        <v>0</v>
      </c>
      <c r="W294" s="437">
        <f t="shared" si="74"/>
        <v>0</v>
      </c>
    </row>
    <row r="295" spans="1:23" s="151" customFormat="1" ht="12.75" hidden="1" customHeight="1" outlineLevel="1" x14ac:dyDescent="0.3">
      <c r="A295" s="450" t="s">
        <v>197</v>
      </c>
      <c r="B295" s="432" t="s">
        <v>157</v>
      </c>
      <c r="C295" s="432" t="s">
        <v>144</v>
      </c>
      <c r="D295" s="440">
        <f t="shared" si="75"/>
        <v>0</v>
      </c>
      <c r="E295" s="440"/>
      <c r="F295" s="440"/>
      <c r="G295" s="440">
        <f t="shared" si="63"/>
        <v>0</v>
      </c>
      <c r="H295" s="440"/>
      <c r="I295" s="440"/>
      <c r="J295" s="439"/>
      <c r="K295" s="439"/>
      <c r="L295" s="439"/>
      <c r="M295" s="439"/>
      <c r="N295" s="439"/>
      <c r="O295" s="439"/>
      <c r="P295" s="439"/>
      <c r="Q295" s="439"/>
      <c r="R295" s="439"/>
      <c r="S295" s="439"/>
      <c r="T295" s="438">
        <f t="shared" si="72"/>
        <v>0</v>
      </c>
      <c r="U295" s="440">
        <f t="shared" si="76"/>
        <v>0</v>
      </c>
      <c r="V295" s="437">
        <f t="shared" si="73"/>
        <v>0</v>
      </c>
      <c r="W295" s="437">
        <f t="shared" si="74"/>
        <v>0</v>
      </c>
    </row>
    <row r="296" spans="1:23" s="151" customFormat="1" ht="12.75" hidden="1" customHeight="1" outlineLevel="1" x14ac:dyDescent="0.3">
      <c r="A296" s="450" t="s">
        <v>249</v>
      </c>
      <c r="B296" s="432" t="s">
        <v>157</v>
      </c>
      <c r="C296" s="432" t="s">
        <v>144</v>
      </c>
      <c r="D296" s="440">
        <f t="shared" si="75"/>
        <v>0</v>
      </c>
      <c r="E296" s="440"/>
      <c r="F296" s="440"/>
      <c r="G296" s="440">
        <f t="shared" si="63"/>
        <v>0</v>
      </c>
      <c r="H296" s="440"/>
      <c r="I296" s="440"/>
      <c r="J296" s="439"/>
      <c r="K296" s="439"/>
      <c r="L296" s="439"/>
      <c r="M296" s="439"/>
      <c r="N296" s="439"/>
      <c r="O296" s="439"/>
      <c r="P296" s="439"/>
      <c r="Q296" s="439"/>
      <c r="R296" s="439"/>
      <c r="S296" s="439"/>
      <c r="T296" s="438">
        <f t="shared" ref="T296:T324" si="79">SUM(J296:R296)</f>
        <v>0</v>
      </c>
      <c r="U296" s="440">
        <f t="shared" si="76"/>
        <v>0</v>
      </c>
      <c r="V296" s="437">
        <f t="shared" si="73"/>
        <v>0</v>
      </c>
      <c r="W296" s="437">
        <f t="shared" si="74"/>
        <v>0</v>
      </c>
    </row>
    <row r="297" spans="1:23" s="151" customFormat="1" ht="12.75" hidden="1" customHeight="1" outlineLevel="1" x14ac:dyDescent="0.3">
      <c r="A297" s="450" t="s">
        <v>409</v>
      </c>
      <c r="B297" s="432" t="s">
        <v>157</v>
      </c>
      <c r="C297" s="432" t="s">
        <v>144</v>
      </c>
      <c r="D297" s="440">
        <f t="shared" si="75"/>
        <v>0</v>
      </c>
      <c r="E297" s="440"/>
      <c r="F297" s="440"/>
      <c r="G297" s="440">
        <f t="shared" si="63"/>
        <v>0</v>
      </c>
      <c r="H297" s="440"/>
      <c r="I297" s="440"/>
      <c r="J297" s="439"/>
      <c r="K297" s="439"/>
      <c r="L297" s="439"/>
      <c r="M297" s="439"/>
      <c r="N297" s="439"/>
      <c r="O297" s="439"/>
      <c r="P297" s="439"/>
      <c r="Q297" s="439"/>
      <c r="R297" s="439"/>
      <c r="S297" s="439"/>
      <c r="T297" s="438">
        <f t="shared" si="79"/>
        <v>0</v>
      </c>
      <c r="U297" s="440">
        <f t="shared" si="76"/>
        <v>0</v>
      </c>
      <c r="V297" s="437">
        <f t="shared" si="73"/>
        <v>0</v>
      </c>
      <c r="W297" s="437">
        <f t="shared" si="74"/>
        <v>0</v>
      </c>
    </row>
    <row r="298" spans="1:23" s="151" customFormat="1" ht="12.75" hidden="1" customHeight="1" outlineLevel="1" x14ac:dyDescent="0.3">
      <c r="A298" s="450" t="s">
        <v>110</v>
      </c>
      <c r="B298" s="432" t="s">
        <v>157</v>
      </c>
      <c r="C298" s="432" t="s">
        <v>144</v>
      </c>
      <c r="D298" s="440">
        <f t="shared" si="75"/>
        <v>0</v>
      </c>
      <c r="E298" s="440"/>
      <c r="F298" s="440"/>
      <c r="G298" s="440">
        <f t="shared" si="63"/>
        <v>0</v>
      </c>
      <c r="H298" s="440"/>
      <c r="I298" s="440"/>
      <c r="J298" s="439"/>
      <c r="K298" s="439"/>
      <c r="L298" s="439"/>
      <c r="M298" s="439"/>
      <c r="N298" s="439"/>
      <c r="O298" s="439"/>
      <c r="P298" s="439"/>
      <c r="Q298" s="439"/>
      <c r="R298" s="439"/>
      <c r="S298" s="439"/>
      <c r="T298" s="438">
        <f t="shared" si="79"/>
        <v>0</v>
      </c>
      <c r="U298" s="440">
        <f t="shared" si="76"/>
        <v>0</v>
      </c>
      <c r="V298" s="437">
        <f t="shared" si="73"/>
        <v>0</v>
      </c>
      <c r="W298" s="437">
        <f t="shared" si="74"/>
        <v>0</v>
      </c>
    </row>
    <row r="299" spans="1:23" s="151" customFormat="1" ht="37.5" x14ac:dyDescent="0.3">
      <c r="A299" s="450" t="s">
        <v>1166</v>
      </c>
      <c r="B299" s="432" t="s">
        <v>157</v>
      </c>
      <c r="C299" s="432" t="s">
        <v>144</v>
      </c>
      <c r="D299" s="440">
        <f t="shared" si="75"/>
        <v>0</v>
      </c>
      <c r="E299" s="440"/>
      <c r="F299" s="440"/>
      <c r="G299" s="440">
        <f>SUM(H299:I299)</f>
        <v>1818</v>
      </c>
      <c r="H299" s="440">
        <f>SUM(H300:H304)</f>
        <v>91</v>
      </c>
      <c r="I299" s="440">
        <f>SUM(I300:I304)</f>
        <v>1727</v>
      </c>
      <c r="J299" s="439"/>
      <c r="K299" s="439">
        <f>SUM(K300:K304)</f>
        <v>0</v>
      </c>
      <c r="L299" s="439"/>
      <c r="M299" s="439"/>
      <c r="N299" s="439"/>
      <c r="O299" s="439"/>
      <c r="P299" s="439">
        <f>SUM(P300:P304)</f>
        <v>0</v>
      </c>
      <c r="Q299" s="439"/>
      <c r="R299" s="439"/>
      <c r="S299" s="439"/>
      <c r="T299" s="438">
        <f t="shared" si="79"/>
        <v>0</v>
      </c>
      <c r="U299" s="440">
        <f t="shared" si="76"/>
        <v>1818</v>
      </c>
      <c r="V299" s="437">
        <f t="shared" si="73"/>
        <v>91</v>
      </c>
      <c r="W299" s="437">
        <f t="shared" si="74"/>
        <v>1727</v>
      </c>
    </row>
    <row r="300" spans="1:23" s="151" customFormat="1" ht="18.75" x14ac:dyDescent="0.3">
      <c r="A300" s="450" t="s">
        <v>245</v>
      </c>
      <c r="B300" s="432" t="s">
        <v>157</v>
      </c>
      <c r="C300" s="432" t="s">
        <v>144</v>
      </c>
      <c r="D300" s="440">
        <f t="shared" si="75"/>
        <v>0</v>
      </c>
      <c r="E300" s="440"/>
      <c r="F300" s="440"/>
      <c r="G300" s="440">
        <f t="shared" si="63"/>
        <v>598</v>
      </c>
      <c r="H300" s="439">
        <v>29.9</v>
      </c>
      <c r="I300" s="439">
        <v>568.1</v>
      </c>
      <c r="J300" s="439"/>
      <c r="K300" s="439"/>
      <c r="L300" s="439"/>
      <c r="M300" s="439"/>
      <c r="N300" s="439"/>
      <c r="O300" s="439"/>
      <c r="P300" s="439"/>
      <c r="Q300" s="439"/>
      <c r="R300" s="439"/>
      <c r="S300" s="439"/>
      <c r="T300" s="438">
        <f t="shared" si="79"/>
        <v>0</v>
      </c>
      <c r="U300" s="440">
        <f t="shared" si="76"/>
        <v>598</v>
      </c>
      <c r="V300" s="437">
        <f t="shared" si="73"/>
        <v>29.9</v>
      </c>
      <c r="W300" s="437">
        <f t="shared" si="74"/>
        <v>568.1</v>
      </c>
    </row>
    <row r="301" spans="1:23" s="151" customFormat="1" ht="18.75" x14ac:dyDescent="0.3">
      <c r="A301" s="450" t="s">
        <v>247</v>
      </c>
      <c r="B301" s="432" t="s">
        <v>157</v>
      </c>
      <c r="C301" s="432" t="s">
        <v>144</v>
      </c>
      <c r="D301" s="440">
        <f t="shared" si="75"/>
        <v>0</v>
      </c>
      <c r="E301" s="440"/>
      <c r="F301" s="440"/>
      <c r="G301" s="440">
        <f t="shared" si="63"/>
        <v>210</v>
      </c>
      <c r="H301" s="439">
        <v>10.5</v>
      </c>
      <c r="I301" s="439">
        <v>199.5</v>
      </c>
      <c r="J301" s="439"/>
      <c r="K301" s="439"/>
      <c r="L301" s="439"/>
      <c r="M301" s="439"/>
      <c r="N301" s="439"/>
      <c r="O301" s="439"/>
      <c r="P301" s="439"/>
      <c r="Q301" s="439"/>
      <c r="R301" s="439"/>
      <c r="S301" s="439"/>
      <c r="T301" s="438">
        <f t="shared" si="79"/>
        <v>0</v>
      </c>
      <c r="U301" s="440">
        <f t="shared" si="76"/>
        <v>210</v>
      </c>
      <c r="V301" s="437">
        <f t="shared" si="73"/>
        <v>10.5</v>
      </c>
      <c r="W301" s="437">
        <f t="shared" si="74"/>
        <v>199.5</v>
      </c>
    </row>
    <row r="302" spans="1:23" s="151" customFormat="1" ht="18.75" x14ac:dyDescent="0.3">
      <c r="A302" s="450" t="s">
        <v>248</v>
      </c>
      <c r="B302" s="432" t="s">
        <v>157</v>
      </c>
      <c r="C302" s="432" t="s">
        <v>144</v>
      </c>
      <c r="D302" s="440">
        <f t="shared" si="75"/>
        <v>0</v>
      </c>
      <c r="E302" s="440"/>
      <c r="F302" s="440"/>
      <c r="G302" s="440">
        <f t="shared" si="63"/>
        <v>127</v>
      </c>
      <c r="H302" s="439">
        <v>6.4</v>
      </c>
      <c r="I302" s="439">
        <v>120.6</v>
      </c>
      <c r="J302" s="439"/>
      <c r="K302" s="439"/>
      <c r="L302" s="439"/>
      <c r="M302" s="439"/>
      <c r="N302" s="439"/>
      <c r="O302" s="439"/>
      <c r="P302" s="439"/>
      <c r="Q302" s="439"/>
      <c r="R302" s="439"/>
      <c r="S302" s="439"/>
      <c r="T302" s="438">
        <f t="shared" si="79"/>
        <v>0</v>
      </c>
      <c r="U302" s="440">
        <f t="shared" si="76"/>
        <v>127</v>
      </c>
      <c r="V302" s="437">
        <f t="shared" si="73"/>
        <v>6.4</v>
      </c>
      <c r="W302" s="437">
        <f t="shared" si="74"/>
        <v>120.6</v>
      </c>
    </row>
    <row r="303" spans="1:23" s="151" customFormat="1" ht="18.75" x14ac:dyDescent="0.3">
      <c r="A303" s="450" t="s">
        <v>196</v>
      </c>
      <c r="B303" s="432" t="s">
        <v>157</v>
      </c>
      <c r="C303" s="432" t="s">
        <v>144</v>
      </c>
      <c r="D303" s="440">
        <f t="shared" si="75"/>
        <v>0</v>
      </c>
      <c r="E303" s="440"/>
      <c r="F303" s="440"/>
      <c r="G303" s="440">
        <f t="shared" si="63"/>
        <v>695</v>
      </c>
      <c r="H303" s="439">
        <v>34.799999999999997</v>
      </c>
      <c r="I303" s="439">
        <v>660.2</v>
      </c>
      <c r="J303" s="439"/>
      <c r="K303" s="439"/>
      <c r="L303" s="439"/>
      <c r="M303" s="439"/>
      <c r="N303" s="439"/>
      <c r="O303" s="439"/>
      <c r="P303" s="439"/>
      <c r="Q303" s="439"/>
      <c r="R303" s="439"/>
      <c r="S303" s="439"/>
      <c r="T303" s="438">
        <f t="shared" si="79"/>
        <v>0</v>
      </c>
      <c r="U303" s="440">
        <f t="shared" si="76"/>
        <v>695</v>
      </c>
      <c r="V303" s="437">
        <f t="shared" si="73"/>
        <v>34.799999999999997</v>
      </c>
      <c r="W303" s="437">
        <f t="shared" si="74"/>
        <v>660.2</v>
      </c>
    </row>
    <row r="304" spans="1:23" s="151" customFormat="1" ht="18.75" x14ac:dyDescent="0.3">
      <c r="A304" s="450" t="s">
        <v>249</v>
      </c>
      <c r="B304" s="432" t="s">
        <v>157</v>
      </c>
      <c r="C304" s="432" t="s">
        <v>144</v>
      </c>
      <c r="D304" s="440">
        <f t="shared" si="75"/>
        <v>0</v>
      </c>
      <c r="E304" s="440"/>
      <c r="F304" s="440"/>
      <c r="G304" s="440">
        <f t="shared" si="63"/>
        <v>188</v>
      </c>
      <c r="H304" s="439">
        <v>9.4</v>
      </c>
      <c r="I304" s="439">
        <v>178.6</v>
      </c>
      <c r="J304" s="439"/>
      <c r="K304" s="439"/>
      <c r="L304" s="439"/>
      <c r="M304" s="439"/>
      <c r="N304" s="439"/>
      <c r="O304" s="439"/>
      <c r="P304" s="439"/>
      <c r="Q304" s="439"/>
      <c r="R304" s="439"/>
      <c r="S304" s="439"/>
      <c r="T304" s="438">
        <f t="shared" si="79"/>
        <v>0</v>
      </c>
      <c r="U304" s="440">
        <f t="shared" si="76"/>
        <v>188</v>
      </c>
      <c r="V304" s="437">
        <f t="shared" si="73"/>
        <v>9.4</v>
      </c>
      <c r="W304" s="437">
        <f t="shared" si="74"/>
        <v>178.6</v>
      </c>
    </row>
    <row r="305" spans="1:23" s="151" customFormat="1" ht="37.5" hidden="1" x14ac:dyDescent="0.3">
      <c r="A305" s="450" t="s">
        <v>411</v>
      </c>
      <c r="B305" s="432" t="s">
        <v>157</v>
      </c>
      <c r="C305" s="432" t="s">
        <v>144</v>
      </c>
      <c r="D305" s="440">
        <f t="shared" si="75"/>
        <v>0</v>
      </c>
      <c r="E305" s="440"/>
      <c r="F305" s="440"/>
      <c r="G305" s="440">
        <f t="shared" si="63"/>
        <v>0</v>
      </c>
      <c r="H305" s="440"/>
      <c r="I305" s="440"/>
      <c r="J305" s="439"/>
      <c r="K305" s="439"/>
      <c r="L305" s="439"/>
      <c r="M305" s="439"/>
      <c r="N305" s="439"/>
      <c r="O305" s="439"/>
      <c r="P305" s="439"/>
      <c r="Q305" s="439"/>
      <c r="R305" s="439"/>
      <c r="S305" s="439"/>
      <c r="T305" s="438">
        <f t="shared" si="79"/>
        <v>0</v>
      </c>
      <c r="U305" s="440">
        <f t="shared" si="76"/>
        <v>0</v>
      </c>
      <c r="V305" s="437">
        <f t="shared" si="73"/>
        <v>0</v>
      </c>
      <c r="W305" s="437">
        <f t="shared" si="74"/>
        <v>0</v>
      </c>
    </row>
    <row r="306" spans="1:23" s="151" customFormat="1" ht="56.25" hidden="1" x14ac:dyDescent="0.3">
      <c r="A306" s="450" t="s">
        <v>538</v>
      </c>
      <c r="B306" s="432" t="s">
        <v>157</v>
      </c>
      <c r="C306" s="432" t="s">
        <v>144</v>
      </c>
      <c r="D306" s="440">
        <f t="shared" si="75"/>
        <v>0</v>
      </c>
      <c r="E306" s="440"/>
      <c r="F306" s="440"/>
      <c r="G306" s="440">
        <f t="shared" si="63"/>
        <v>0</v>
      </c>
      <c r="H306" s="440"/>
      <c r="I306" s="440"/>
      <c r="J306" s="439"/>
      <c r="K306" s="439"/>
      <c r="L306" s="439"/>
      <c r="M306" s="439"/>
      <c r="N306" s="439"/>
      <c r="O306" s="439"/>
      <c r="P306" s="439"/>
      <c r="Q306" s="439"/>
      <c r="R306" s="439"/>
      <c r="S306" s="439"/>
      <c r="T306" s="438">
        <f t="shared" si="79"/>
        <v>0</v>
      </c>
      <c r="U306" s="440">
        <f t="shared" si="76"/>
        <v>0</v>
      </c>
      <c r="V306" s="437">
        <f t="shared" si="73"/>
        <v>0</v>
      </c>
      <c r="W306" s="437">
        <f t="shared" si="74"/>
        <v>0</v>
      </c>
    </row>
    <row r="307" spans="1:23" s="151" customFormat="1" ht="45" customHeight="1" outlineLevel="1" x14ac:dyDescent="0.3">
      <c r="A307" s="450" t="s">
        <v>1167</v>
      </c>
      <c r="B307" s="432" t="s">
        <v>157</v>
      </c>
      <c r="C307" s="432" t="s">
        <v>144</v>
      </c>
      <c r="D307" s="440">
        <f t="shared" si="75"/>
        <v>0</v>
      </c>
      <c r="E307" s="440"/>
      <c r="F307" s="440"/>
      <c r="G307" s="440">
        <f t="shared" si="63"/>
        <v>207.4</v>
      </c>
      <c r="H307" s="440">
        <v>207.4</v>
      </c>
      <c r="I307" s="440"/>
      <c r="J307" s="439"/>
      <c r="K307" s="439"/>
      <c r="L307" s="439"/>
      <c r="M307" s="439"/>
      <c r="N307" s="439"/>
      <c r="O307" s="439"/>
      <c r="P307" s="439"/>
      <c r="Q307" s="439"/>
      <c r="R307" s="439"/>
      <c r="S307" s="439"/>
      <c r="T307" s="438">
        <f t="shared" si="79"/>
        <v>0</v>
      </c>
      <c r="U307" s="440">
        <f t="shared" si="76"/>
        <v>207.4</v>
      </c>
      <c r="V307" s="437">
        <f t="shared" si="73"/>
        <v>207.4</v>
      </c>
      <c r="W307" s="437">
        <f t="shared" si="74"/>
        <v>0</v>
      </c>
    </row>
    <row r="308" spans="1:23" s="151" customFormat="1" ht="36.75" customHeight="1" x14ac:dyDescent="0.3">
      <c r="A308" s="690" t="s">
        <v>1095</v>
      </c>
      <c r="B308" s="432" t="s">
        <v>157</v>
      </c>
      <c r="C308" s="432" t="s">
        <v>144</v>
      </c>
      <c r="D308" s="440">
        <f t="shared" si="75"/>
        <v>0</v>
      </c>
      <c r="E308" s="440"/>
      <c r="F308" s="440"/>
      <c r="G308" s="440">
        <f t="shared" si="63"/>
        <v>0</v>
      </c>
      <c r="H308" s="440"/>
      <c r="I308" s="440"/>
      <c r="J308" s="439"/>
      <c r="K308" s="439"/>
      <c r="L308" s="439"/>
      <c r="M308" s="439"/>
      <c r="N308" s="439"/>
      <c r="O308" s="439"/>
      <c r="P308" s="439"/>
      <c r="Q308" s="439"/>
      <c r="R308" s="439"/>
      <c r="S308" s="439"/>
      <c r="T308" s="438">
        <f t="shared" si="79"/>
        <v>0</v>
      </c>
      <c r="U308" s="440">
        <f t="shared" si="76"/>
        <v>0</v>
      </c>
      <c r="V308" s="437">
        <f t="shared" si="73"/>
        <v>0</v>
      </c>
      <c r="W308" s="437">
        <f t="shared" si="74"/>
        <v>0</v>
      </c>
    </row>
    <row r="309" spans="1:23" s="151" customFormat="1" ht="36" customHeight="1" x14ac:dyDescent="0.3">
      <c r="A309" s="450" t="s">
        <v>1094</v>
      </c>
      <c r="B309" s="432" t="s">
        <v>157</v>
      </c>
      <c r="C309" s="432" t="s">
        <v>144</v>
      </c>
      <c r="D309" s="440">
        <f t="shared" si="75"/>
        <v>0</v>
      </c>
      <c r="E309" s="440"/>
      <c r="F309" s="440"/>
      <c r="G309" s="440">
        <f t="shared" ref="G309:G386" si="80">SUM(H309:I309)</f>
        <v>41</v>
      </c>
      <c r="H309" s="440">
        <v>41</v>
      </c>
      <c r="I309" s="440"/>
      <c r="J309" s="439"/>
      <c r="K309" s="439"/>
      <c r="L309" s="439"/>
      <c r="M309" s="439"/>
      <c r="N309" s="439"/>
      <c r="O309" s="439"/>
      <c r="P309" s="439"/>
      <c r="Q309" s="439"/>
      <c r="R309" s="439"/>
      <c r="S309" s="439"/>
      <c r="T309" s="438">
        <f t="shared" si="79"/>
        <v>0</v>
      </c>
      <c r="U309" s="440">
        <f t="shared" si="76"/>
        <v>41</v>
      </c>
      <c r="V309" s="437">
        <f t="shared" si="73"/>
        <v>41</v>
      </c>
      <c r="W309" s="437">
        <f t="shared" si="74"/>
        <v>0</v>
      </c>
    </row>
    <row r="310" spans="1:23" s="151" customFormat="1" ht="39.75" customHeight="1" x14ac:dyDescent="0.3">
      <c r="A310" s="450" t="s">
        <v>1053</v>
      </c>
      <c r="B310" s="432" t="s">
        <v>157</v>
      </c>
      <c r="C310" s="432" t="s">
        <v>144</v>
      </c>
      <c r="D310" s="440">
        <f t="shared" si="75"/>
        <v>0</v>
      </c>
      <c r="E310" s="440"/>
      <c r="F310" s="440"/>
      <c r="G310" s="440">
        <f t="shared" si="80"/>
        <v>650</v>
      </c>
      <c r="H310" s="440"/>
      <c r="I310" s="440">
        <v>650</v>
      </c>
      <c r="J310" s="439"/>
      <c r="K310" s="439"/>
      <c r="L310" s="439"/>
      <c r="M310" s="439"/>
      <c r="N310" s="439"/>
      <c r="O310" s="439"/>
      <c r="P310" s="439"/>
      <c r="Q310" s="439"/>
      <c r="R310" s="439"/>
      <c r="S310" s="439"/>
      <c r="T310" s="438">
        <f t="shared" si="79"/>
        <v>0</v>
      </c>
      <c r="U310" s="440">
        <f t="shared" si="76"/>
        <v>650</v>
      </c>
      <c r="V310" s="437">
        <f t="shared" si="73"/>
        <v>0</v>
      </c>
      <c r="W310" s="437">
        <f t="shared" si="74"/>
        <v>650</v>
      </c>
    </row>
    <row r="311" spans="1:23" s="151" customFormat="1" ht="18.75" customHeight="1" x14ac:dyDescent="0.3">
      <c r="A311" s="451" t="s">
        <v>855</v>
      </c>
      <c r="B311" s="432"/>
      <c r="C311" s="432"/>
      <c r="D311" s="440">
        <f t="shared" si="75"/>
        <v>14218.9</v>
      </c>
      <c r="E311" s="440">
        <f>E312+E313+E314+E315+E316+E317+E318+E319</f>
        <v>14100</v>
      </c>
      <c r="F311" s="440">
        <f>F312+F313+F314+F315+F316+F317+F318+F319</f>
        <v>118.9</v>
      </c>
      <c r="G311" s="440">
        <f t="shared" si="80"/>
        <v>43026.200000000004</v>
      </c>
      <c r="H311" s="440">
        <f>H312+H313+H314+H315+H316+H317+H318+H319</f>
        <v>38790.400000000001</v>
      </c>
      <c r="I311" s="440">
        <f t="shared" ref="I311:R311" si="81">I312+I313+I314+I315+I316+I317+I318+I319</f>
        <v>4235.8</v>
      </c>
      <c r="J311" s="440">
        <f t="shared" si="81"/>
        <v>0</v>
      </c>
      <c r="K311" s="440"/>
      <c r="L311" s="440"/>
      <c r="M311" s="440">
        <f t="shared" si="81"/>
        <v>0</v>
      </c>
      <c r="N311" s="440"/>
      <c r="O311" s="440">
        <f t="shared" si="81"/>
        <v>0</v>
      </c>
      <c r="P311" s="440"/>
      <c r="Q311" s="440">
        <f t="shared" si="81"/>
        <v>0</v>
      </c>
      <c r="R311" s="440">
        <f t="shared" si="81"/>
        <v>0</v>
      </c>
      <c r="S311" s="440"/>
      <c r="T311" s="438">
        <f t="shared" si="79"/>
        <v>0</v>
      </c>
      <c r="U311" s="440">
        <f t="shared" si="76"/>
        <v>43026.200000000004</v>
      </c>
      <c r="V311" s="437">
        <f t="shared" si="73"/>
        <v>38790.400000000001</v>
      </c>
      <c r="W311" s="437">
        <f t="shared" si="74"/>
        <v>4235.8</v>
      </c>
    </row>
    <row r="312" spans="1:23" s="151" customFormat="1" ht="16.5" customHeight="1" x14ac:dyDescent="0.3">
      <c r="A312" s="450" t="s">
        <v>756</v>
      </c>
      <c r="B312" s="432" t="s">
        <v>157</v>
      </c>
      <c r="C312" s="432" t="s">
        <v>144</v>
      </c>
      <c r="D312" s="440">
        <f t="shared" si="75"/>
        <v>1500</v>
      </c>
      <c r="E312" s="440">
        <v>1500</v>
      </c>
      <c r="F312" s="440"/>
      <c r="G312" s="440">
        <f t="shared" si="80"/>
        <v>3965.8</v>
      </c>
      <c r="H312" s="440">
        <v>3265.8</v>
      </c>
      <c r="I312" s="440">
        <v>700</v>
      </c>
      <c r="J312" s="439"/>
      <c r="K312" s="439"/>
      <c r="L312" s="439"/>
      <c r="M312" s="439"/>
      <c r="N312" s="439"/>
      <c r="O312" s="439"/>
      <c r="P312" s="439"/>
      <c r="Q312" s="439"/>
      <c r="R312" s="439"/>
      <c r="S312" s="439"/>
      <c r="T312" s="438">
        <f t="shared" si="79"/>
        <v>0</v>
      </c>
      <c r="U312" s="440">
        <f t="shared" si="76"/>
        <v>3965.8</v>
      </c>
      <c r="V312" s="437">
        <f t="shared" si="73"/>
        <v>3265.8</v>
      </c>
      <c r="W312" s="437">
        <f t="shared" si="74"/>
        <v>700</v>
      </c>
    </row>
    <row r="313" spans="1:23" s="151" customFormat="1" ht="16.5" customHeight="1" x14ac:dyDescent="0.3">
      <c r="A313" s="450" t="s">
        <v>757</v>
      </c>
      <c r="B313" s="432" t="s">
        <v>157</v>
      </c>
      <c r="C313" s="432" t="s">
        <v>144</v>
      </c>
      <c r="D313" s="440">
        <f t="shared" si="75"/>
        <v>1800</v>
      </c>
      <c r="E313" s="440">
        <v>1800</v>
      </c>
      <c r="F313" s="440"/>
      <c r="G313" s="440">
        <f t="shared" si="80"/>
        <v>20896.2</v>
      </c>
      <c r="H313" s="440">
        <v>20596.2</v>
      </c>
      <c r="I313" s="440">
        <v>300</v>
      </c>
      <c r="J313" s="439"/>
      <c r="K313" s="439"/>
      <c r="L313" s="439"/>
      <c r="M313" s="439"/>
      <c r="N313" s="439"/>
      <c r="O313" s="439"/>
      <c r="P313" s="439"/>
      <c r="Q313" s="439"/>
      <c r="R313" s="439"/>
      <c r="S313" s="439"/>
      <c r="T313" s="438">
        <f t="shared" si="79"/>
        <v>0</v>
      </c>
      <c r="U313" s="440">
        <f t="shared" si="76"/>
        <v>20896.2</v>
      </c>
      <c r="V313" s="437">
        <f t="shared" si="73"/>
        <v>20596.2</v>
      </c>
      <c r="W313" s="437">
        <f t="shared" si="74"/>
        <v>300</v>
      </c>
    </row>
    <row r="314" spans="1:23" s="151" customFormat="1" ht="16.5" customHeight="1" x14ac:dyDescent="0.3">
      <c r="A314" s="450" t="s">
        <v>758</v>
      </c>
      <c r="B314" s="432" t="s">
        <v>157</v>
      </c>
      <c r="C314" s="432" t="s">
        <v>144</v>
      </c>
      <c r="D314" s="440">
        <f t="shared" si="75"/>
        <v>2200</v>
      </c>
      <c r="E314" s="440">
        <v>2200</v>
      </c>
      <c r="F314" s="440"/>
      <c r="G314" s="440">
        <f t="shared" si="80"/>
        <v>2951.9</v>
      </c>
      <c r="H314" s="440">
        <v>2451.9</v>
      </c>
      <c r="I314" s="440">
        <v>500</v>
      </c>
      <c r="J314" s="439"/>
      <c r="K314" s="439"/>
      <c r="L314" s="439"/>
      <c r="M314" s="439"/>
      <c r="N314" s="439"/>
      <c r="O314" s="439"/>
      <c r="P314" s="439"/>
      <c r="Q314" s="439"/>
      <c r="R314" s="439"/>
      <c r="S314" s="439"/>
      <c r="T314" s="438">
        <f t="shared" si="79"/>
        <v>0</v>
      </c>
      <c r="U314" s="440">
        <f t="shared" si="76"/>
        <v>2951.9</v>
      </c>
      <c r="V314" s="437">
        <f t="shared" si="73"/>
        <v>2451.9</v>
      </c>
      <c r="W314" s="437">
        <f t="shared" si="74"/>
        <v>500</v>
      </c>
    </row>
    <row r="315" spans="1:23" s="151" customFormat="1" ht="16.5" customHeight="1" x14ac:dyDescent="0.3">
      <c r="A315" s="450" t="s">
        <v>759</v>
      </c>
      <c r="B315" s="432" t="s">
        <v>157</v>
      </c>
      <c r="C315" s="432" t="s">
        <v>144</v>
      </c>
      <c r="D315" s="440">
        <f t="shared" si="75"/>
        <v>3118.9</v>
      </c>
      <c r="E315" s="440">
        <v>3000</v>
      </c>
      <c r="F315" s="440">
        <v>118.9</v>
      </c>
      <c r="G315" s="440">
        <f t="shared" si="80"/>
        <v>5797</v>
      </c>
      <c r="H315" s="440">
        <v>4801.1000000000004</v>
      </c>
      <c r="I315" s="440">
        <v>995.9</v>
      </c>
      <c r="J315" s="439"/>
      <c r="K315" s="439"/>
      <c r="L315" s="439"/>
      <c r="M315" s="439"/>
      <c r="N315" s="439"/>
      <c r="O315" s="439"/>
      <c r="P315" s="439"/>
      <c r="Q315" s="439"/>
      <c r="R315" s="439"/>
      <c r="S315" s="439"/>
      <c r="T315" s="438">
        <f t="shared" si="79"/>
        <v>0</v>
      </c>
      <c r="U315" s="440">
        <f t="shared" si="76"/>
        <v>5797</v>
      </c>
      <c r="V315" s="437">
        <f t="shared" si="73"/>
        <v>4801.1000000000004</v>
      </c>
      <c r="W315" s="437">
        <f t="shared" si="74"/>
        <v>995.9</v>
      </c>
    </row>
    <row r="316" spans="1:23" s="151" customFormat="1" ht="16.5" customHeight="1" x14ac:dyDescent="0.3">
      <c r="A316" s="450" t="s">
        <v>762</v>
      </c>
      <c r="B316" s="432" t="s">
        <v>157</v>
      </c>
      <c r="C316" s="432" t="s">
        <v>144</v>
      </c>
      <c r="D316" s="440">
        <f t="shared" si="75"/>
        <v>1500</v>
      </c>
      <c r="E316" s="440">
        <v>1500</v>
      </c>
      <c r="F316" s="440"/>
      <c r="G316" s="440">
        <f t="shared" si="80"/>
        <v>2660.4</v>
      </c>
      <c r="H316" s="440">
        <v>2098.4</v>
      </c>
      <c r="I316" s="440">
        <v>562</v>
      </c>
      <c r="J316" s="439"/>
      <c r="K316" s="439"/>
      <c r="L316" s="439"/>
      <c r="M316" s="439"/>
      <c r="N316" s="439"/>
      <c r="O316" s="439"/>
      <c r="P316" s="439"/>
      <c r="Q316" s="439"/>
      <c r="R316" s="439"/>
      <c r="S316" s="439"/>
      <c r="T316" s="438">
        <f t="shared" si="79"/>
        <v>0</v>
      </c>
      <c r="U316" s="440">
        <f t="shared" si="76"/>
        <v>2660.4</v>
      </c>
      <c r="V316" s="437">
        <f t="shared" si="73"/>
        <v>2098.4</v>
      </c>
      <c r="W316" s="437">
        <f t="shared" si="74"/>
        <v>562</v>
      </c>
    </row>
    <row r="317" spans="1:23" s="151" customFormat="1" ht="16.5" customHeight="1" x14ac:dyDescent="0.3">
      <c r="A317" s="450" t="s">
        <v>760</v>
      </c>
      <c r="B317" s="432" t="s">
        <v>157</v>
      </c>
      <c r="C317" s="432" t="s">
        <v>144</v>
      </c>
      <c r="D317" s="440">
        <f t="shared" si="75"/>
        <v>800</v>
      </c>
      <c r="E317" s="440">
        <v>800</v>
      </c>
      <c r="F317" s="440"/>
      <c r="G317" s="440">
        <f t="shared" si="80"/>
        <v>1085.2</v>
      </c>
      <c r="H317" s="440">
        <v>1085.2</v>
      </c>
      <c r="I317" s="440"/>
      <c r="J317" s="439"/>
      <c r="K317" s="439"/>
      <c r="L317" s="439"/>
      <c r="M317" s="439"/>
      <c r="N317" s="439"/>
      <c r="O317" s="439"/>
      <c r="P317" s="439"/>
      <c r="Q317" s="439"/>
      <c r="R317" s="439"/>
      <c r="S317" s="439"/>
      <c r="T317" s="438">
        <f t="shared" si="79"/>
        <v>0</v>
      </c>
      <c r="U317" s="440">
        <f t="shared" si="76"/>
        <v>1085.2</v>
      </c>
      <c r="V317" s="437">
        <f t="shared" si="73"/>
        <v>1085.2</v>
      </c>
      <c r="W317" s="437">
        <f t="shared" si="74"/>
        <v>0</v>
      </c>
    </row>
    <row r="318" spans="1:23" s="151" customFormat="1" ht="16.5" customHeight="1" x14ac:dyDescent="0.3">
      <c r="A318" s="450" t="s">
        <v>761</v>
      </c>
      <c r="B318" s="432" t="s">
        <v>157</v>
      </c>
      <c r="C318" s="432" t="s">
        <v>144</v>
      </c>
      <c r="D318" s="440">
        <f t="shared" si="75"/>
        <v>800</v>
      </c>
      <c r="E318" s="440">
        <v>800</v>
      </c>
      <c r="F318" s="440"/>
      <c r="G318" s="440">
        <f t="shared" si="80"/>
        <v>2017.3</v>
      </c>
      <c r="H318" s="440">
        <v>1837.5</v>
      </c>
      <c r="I318" s="440">
        <v>179.8</v>
      </c>
      <c r="J318" s="439"/>
      <c r="K318" s="439"/>
      <c r="L318" s="439"/>
      <c r="M318" s="439"/>
      <c r="N318" s="439"/>
      <c r="O318" s="439"/>
      <c r="P318" s="439"/>
      <c r="Q318" s="439"/>
      <c r="R318" s="439"/>
      <c r="S318" s="439"/>
      <c r="T318" s="438">
        <f t="shared" si="79"/>
        <v>0</v>
      </c>
      <c r="U318" s="440">
        <f t="shared" si="76"/>
        <v>2017.3</v>
      </c>
      <c r="V318" s="437">
        <f t="shared" si="73"/>
        <v>1837.5</v>
      </c>
      <c r="W318" s="437">
        <f t="shared" si="74"/>
        <v>179.8</v>
      </c>
    </row>
    <row r="319" spans="1:23" s="151" customFormat="1" ht="16.5" customHeight="1" x14ac:dyDescent="0.3">
      <c r="A319" s="450" t="s">
        <v>409</v>
      </c>
      <c r="B319" s="432" t="s">
        <v>157</v>
      </c>
      <c r="C319" s="432" t="s">
        <v>144</v>
      </c>
      <c r="D319" s="440">
        <f t="shared" si="75"/>
        <v>2500</v>
      </c>
      <c r="E319" s="440">
        <v>2500</v>
      </c>
      <c r="F319" s="440"/>
      <c r="G319" s="440">
        <f t="shared" si="80"/>
        <v>3652.4</v>
      </c>
      <c r="H319" s="440">
        <v>2654.3</v>
      </c>
      <c r="I319" s="440">
        <v>998.1</v>
      </c>
      <c r="J319" s="439"/>
      <c r="K319" s="439"/>
      <c r="L319" s="439"/>
      <c r="M319" s="439"/>
      <c r="N319" s="439"/>
      <c r="O319" s="439"/>
      <c r="P319" s="439"/>
      <c r="Q319" s="439"/>
      <c r="R319" s="439"/>
      <c r="S319" s="439"/>
      <c r="T319" s="438">
        <f t="shared" si="79"/>
        <v>0</v>
      </c>
      <c r="U319" s="440">
        <f t="shared" si="76"/>
        <v>3652.4</v>
      </c>
      <c r="V319" s="437">
        <f t="shared" si="73"/>
        <v>2654.3</v>
      </c>
      <c r="W319" s="437">
        <f t="shared" si="74"/>
        <v>998.1</v>
      </c>
    </row>
    <row r="320" spans="1:23" s="151" customFormat="1" ht="21.75" customHeight="1" x14ac:dyDescent="0.3">
      <c r="A320" s="451" t="s">
        <v>861</v>
      </c>
      <c r="B320" s="432"/>
      <c r="C320" s="432"/>
      <c r="D320" s="440">
        <f t="shared" si="75"/>
        <v>2000</v>
      </c>
      <c r="E320" s="440">
        <f>E321+E322+E323</f>
        <v>2000</v>
      </c>
      <c r="F320" s="440">
        <f>F321+F322+F323</f>
        <v>0</v>
      </c>
      <c r="G320" s="440">
        <f t="shared" si="80"/>
        <v>2150</v>
      </c>
      <c r="H320" s="440">
        <f>H321+H322+H323</f>
        <v>2150</v>
      </c>
      <c r="I320" s="440">
        <f>I321+I322+I323</f>
        <v>0</v>
      </c>
      <c r="J320" s="440">
        <f>J321+J322+J323</f>
        <v>0</v>
      </c>
      <c r="K320" s="440"/>
      <c r="L320" s="440"/>
      <c r="M320" s="440">
        <f>M321+M322+M323</f>
        <v>0</v>
      </c>
      <c r="N320" s="440"/>
      <c r="O320" s="440">
        <f>O321+O322+O323</f>
        <v>0</v>
      </c>
      <c r="P320" s="440"/>
      <c r="Q320" s="439"/>
      <c r="R320" s="439"/>
      <c r="S320" s="439"/>
      <c r="T320" s="438">
        <f t="shared" si="79"/>
        <v>0</v>
      </c>
      <c r="U320" s="440">
        <f t="shared" si="76"/>
        <v>2150</v>
      </c>
      <c r="V320" s="437">
        <f t="shared" si="73"/>
        <v>2150</v>
      </c>
      <c r="W320" s="437">
        <f t="shared" si="74"/>
        <v>0</v>
      </c>
    </row>
    <row r="321" spans="1:23" s="151" customFormat="1" ht="18" customHeight="1" x14ac:dyDescent="0.3">
      <c r="A321" s="450" t="s">
        <v>269</v>
      </c>
      <c r="B321" s="432" t="s">
        <v>157</v>
      </c>
      <c r="C321" s="432" t="s">
        <v>144</v>
      </c>
      <c r="D321" s="440">
        <f t="shared" si="75"/>
        <v>500</v>
      </c>
      <c r="E321" s="440">
        <v>500</v>
      </c>
      <c r="F321" s="440"/>
      <c r="G321" s="440">
        <f t="shared" si="80"/>
        <v>550</v>
      </c>
      <c r="H321" s="440">
        <v>550</v>
      </c>
      <c r="I321" s="440"/>
      <c r="J321" s="439"/>
      <c r="K321" s="439"/>
      <c r="L321" s="439"/>
      <c r="M321" s="439"/>
      <c r="N321" s="439"/>
      <c r="O321" s="439"/>
      <c r="P321" s="439"/>
      <c r="Q321" s="439"/>
      <c r="R321" s="439"/>
      <c r="S321" s="439"/>
      <c r="T321" s="438">
        <f t="shared" si="79"/>
        <v>0</v>
      </c>
      <c r="U321" s="440">
        <f t="shared" si="76"/>
        <v>550</v>
      </c>
      <c r="V321" s="437">
        <f t="shared" si="73"/>
        <v>550</v>
      </c>
      <c r="W321" s="437">
        <f t="shared" si="74"/>
        <v>0</v>
      </c>
    </row>
    <row r="322" spans="1:23" s="151" customFormat="1" ht="16.5" customHeight="1" x14ac:dyDescent="0.3">
      <c r="A322" s="450" t="s">
        <v>271</v>
      </c>
      <c r="B322" s="432" t="s">
        <v>157</v>
      </c>
      <c r="C322" s="432" t="s">
        <v>144</v>
      </c>
      <c r="D322" s="440">
        <f t="shared" si="75"/>
        <v>800</v>
      </c>
      <c r="E322" s="440">
        <v>800</v>
      </c>
      <c r="F322" s="440"/>
      <c r="G322" s="440">
        <f t="shared" si="80"/>
        <v>850</v>
      </c>
      <c r="H322" s="440">
        <v>850</v>
      </c>
      <c r="I322" s="440"/>
      <c r="J322" s="439"/>
      <c r="K322" s="439"/>
      <c r="L322" s="439"/>
      <c r="M322" s="439"/>
      <c r="N322" s="439"/>
      <c r="O322" s="439"/>
      <c r="P322" s="439"/>
      <c r="Q322" s="439"/>
      <c r="R322" s="439"/>
      <c r="S322" s="439"/>
      <c r="T322" s="438">
        <f t="shared" si="79"/>
        <v>0</v>
      </c>
      <c r="U322" s="440">
        <f t="shared" si="76"/>
        <v>850</v>
      </c>
      <c r="V322" s="437">
        <f t="shared" si="73"/>
        <v>850</v>
      </c>
      <c r="W322" s="437">
        <f t="shared" si="74"/>
        <v>0</v>
      </c>
    </row>
    <row r="323" spans="1:23" s="151" customFormat="1" ht="16.5" customHeight="1" x14ac:dyDescent="0.3">
      <c r="A323" s="450" t="s">
        <v>270</v>
      </c>
      <c r="B323" s="432" t="s">
        <v>157</v>
      </c>
      <c r="C323" s="432" t="s">
        <v>144</v>
      </c>
      <c r="D323" s="440">
        <f t="shared" si="75"/>
        <v>700</v>
      </c>
      <c r="E323" s="440">
        <v>700</v>
      </c>
      <c r="F323" s="440"/>
      <c r="G323" s="440">
        <f t="shared" si="80"/>
        <v>750</v>
      </c>
      <c r="H323" s="440">
        <v>750</v>
      </c>
      <c r="I323" s="440"/>
      <c r="J323" s="439"/>
      <c r="K323" s="439"/>
      <c r="L323" s="439"/>
      <c r="M323" s="439"/>
      <c r="N323" s="439"/>
      <c r="O323" s="439"/>
      <c r="P323" s="439"/>
      <c r="Q323" s="439"/>
      <c r="R323" s="439"/>
      <c r="S323" s="439"/>
      <c r="T323" s="438">
        <f t="shared" si="79"/>
        <v>0</v>
      </c>
      <c r="U323" s="440">
        <f t="shared" si="76"/>
        <v>750</v>
      </c>
      <c r="V323" s="437">
        <f t="shared" si="73"/>
        <v>750</v>
      </c>
      <c r="W323" s="437">
        <f t="shared" si="74"/>
        <v>0</v>
      </c>
    </row>
    <row r="324" spans="1:23" s="151" customFormat="1" ht="21.75" customHeight="1" x14ac:dyDescent="0.3">
      <c r="A324" s="451" t="s">
        <v>862</v>
      </c>
      <c r="B324" s="432"/>
      <c r="C324" s="432"/>
      <c r="D324" s="440">
        <f t="shared" si="75"/>
        <v>1150</v>
      </c>
      <c r="E324" s="440">
        <f>E325+E326+E327</f>
        <v>1150</v>
      </c>
      <c r="F324" s="440">
        <f>F325+F326+F327</f>
        <v>0</v>
      </c>
      <c r="G324" s="440">
        <f t="shared" si="80"/>
        <v>3016.5</v>
      </c>
      <c r="H324" s="440">
        <f t="shared" ref="H324:R324" si="82">H325+H326+H327</f>
        <v>1850.1</v>
      </c>
      <c r="I324" s="440">
        <f t="shared" si="82"/>
        <v>1166.4000000000001</v>
      </c>
      <c r="J324" s="440">
        <f t="shared" si="82"/>
        <v>0</v>
      </c>
      <c r="K324" s="440">
        <f t="shared" si="82"/>
        <v>0</v>
      </c>
      <c r="L324" s="440">
        <f t="shared" si="82"/>
        <v>0</v>
      </c>
      <c r="M324" s="440">
        <f t="shared" si="82"/>
        <v>0</v>
      </c>
      <c r="N324" s="440"/>
      <c r="O324" s="440">
        <f t="shared" si="82"/>
        <v>0</v>
      </c>
      <c r="P324" s="440"/>
      <c r="Q324" s="440">
        <f t="shared" si="82"/>
        <v>0</v>
      </c>
      <c r="R324" s="440">
        <f t="shared" si="82"/>
        <v>0</v>
      </c>
      <c r="S324" s="440"/>
      <c r="T324" s="438">
        <f t="shared" si="79"/>
        <v>0</v>
      </c>
      <c r="U324" s="440">
        <f t="shared" si="76"/>
        <v>3016.5</v>
      </c>
      <c r="V324" s="437">
        <f>H324+J324+K324+M324+L324</f>
        <v>1850.1</v>
      </c>
      <c r="W324" s="437">
        <f t="shared" si="74"/>
        <v>1166.4000000000001</v>
      </c>
    </row>
    <row r="325" spans="1:23" s="151" customFormat="1" ht="16.5" customHeight="1" x14ac:dyDescent="0.3">
      <c r="A325" s="450" t="s">
        <v>272</v>
      </c>
      <c r="B325" s="432" t="s">
        <v>157</v>
      </c>
      <c r="C325" s="432" t="s">
        <v>144</v>
      </c>
      <c r="D325" s="440">
        <f t="shared" si="75"/>
        <v>400</v>
      </c>
      <c r="E325" s="440">
        <v>400</v>
      </c>
      <c r="F325" s="440"/>
      <c r="G325" s="440">
        <f t="shared" si="80"/>
        <v>533</v>
      </c>
      <c r="H325" s="440">
        <v>533</v>
      </c>
      <c r="I325" s="440"/>
      <c r="J325" s="439"/>
      <c r="K325" s="439"/>
      <c r="L325" s="439"/>
      <c r="M325" s="439"/>
      <c r="N325" s="439"/>
      <c r="O325" s="439"/>
      <c r="P325" s="439"/>
      <c r="Q325" s="439"/>
      <c r="R325" s="439"/>
      <c r="S325" s="439"/>
      <c r="T325" s="438">
        <f t="shared" ref="T325:T401" si="83">SUM(J325:R325)</f>
        <v>0</v>
      </c>
      <c r="U325" s="440">
        <f t="shared" si="76"/>
        <v>533</v>
      </c>
      <c r="V325" s="437">
        <f t="shared" ref="V325:V327" si="84">H325+J325+K325+M325+L325</f>
        <v>533</v>
      </c>
      <c r="W325" s="437">
        <f t="shared" si="74"/>
        <v>0</v>
      </c>
    </row>
    <row r="326" spans="1:23" s="151" customFormat="1" ht="16.5" customHeight="1" x14ac:dyDescent="0.3">
      <c r="A326" s="450" t="s">
        <v>273</v>
      </c>
      <c r="B326" s="432" t="s">
        <v>157</v>
      </c>
      <c r="C326" s="432" t="s">
        <v>144</v>
      </c>
      <c r="D326" s="440">
        <f t="shared" si="75"/>
        <v>400</v>
      </c>
      <c r="E326" s="440">
        <v>400</v>
      </c>
      <c r="F326" s="440"/>
      <c r="G326" s="440">
        <f t="shared" si="80"/>
        <v>533</v>
      </c>
      <c r="H326" s="440">
        <v>533</v>
      </c>
      <c r="I326" s="440"/>
      <c r="J326" s="439"/>
      <c r="K326" s="439"/>
      <c r="L326" s="439"/>
      <c r="M326" s="439"/>
      <c r="N326" s="439"/>
      <c r="O326" s="439"/>
      <c r="P326" s="439"/>
      <c r="Q326" s="439"/>
      <c r="R326" s="439"/>
      <c r="S326" s="439"/>
      <c r="T326" s="438">
        <f t="shared" si="83"/>
        <v>0</v>
      </c>
      <c r="U326" s="440">
        <f t="shared" si="76"/>
        <v>533</v>
      </c>
      <c r="V326" s="437">
        <f t="shared" si="84"/>
        <v>533</v>
      </c>
      <c r="W326" s="437">
        <f t="shared" si="74"/>
        <v>0</v>
      </c>
    </row>
    <row r="327" spans="1:23" s="151" customFormat="1" ht="18.75" x14ac:dyDescent="0.3">
      <c r="A327" s="450" t="s">
        <v>755</v>
      </c>
      <c r="B327" s="432" t="s">
        <v>157</v>
      </c>
      <c r="C327" s="432" t="s">
        <v>144</v>
      </c>
      <c r="D327" s="440">
        <f t="shared" si="75"/>
        <v>350</v>
      </c>
      <c r="E327" s="440">
        <v>350</v>
      </c>
      <c r="F327" s="440"/>
      <c r="G327" s="440">
        <f t="shared" si="80"/>
        <v>1950.5</v>
      </c>
      <c r="H327" s="440">
        <v>784.1</v>
      </c>
      <c r="I327" s="440">
        <v>1166.4000000000001</v>
      </c>
      <c r="J327" s="439"/>
      <c r="K327" s="439"/>
      <c r="L327" s="439"/>
      <c r="M327" s="439"/>
      <c r="N327" s="439"/>
      <c r="O327" s="439"/>
      <c r="P327" s="439"/>
      <c r="Q327" s="439"/>
      <c r="R327" s="439"/>
      <c r="S327" s="439"/>
      <c r="T327" s="438">
        <f t="shared" si="83"/>
        <v>0</v>
      </c>
      <c r="U327" s="440">
        <f t="shared" si="76"/>
        <v>1950.5</v>
      </c>
      <c r="V327" s="437">
        <f t="shared" si="84"/>
        <v>784.1</v>
      </c>
      <c r="W327" s="437">
        <f t="shared" si="74"/>
        <v>1166.4000000000001</v>
      </c>
    </row>
    <row r="328" spans="1:23" s="151" customFormat="1" ht="37.5" x14ac:dyDescent="0.3">
      <c r="A328" s="450" t="s">
        <v>251</v>
      </c>
      <c r="B328" s="432" t="s">
        <v>157</v>
      </c>
      <c r="C328" s="432" t="s">
        <v>144</v>
      </c>
      <c r="D328" s="440">
        <f>SUM(E328:F328)</f>
        <v>0</v>
      </c>
      <c r="E328" s="440"/>
      <c r="F328" s="440"/>
      <c r="G328" s="440">
        <f>SUM(H328:I328)</f>
        <v>4200</v>
      </c>
      <c r="H328" s="440">
        <f>SUM(H329:H332)</f>
        <v>2100</v>
      </c>
      <c r="I328" s="440">
        <f>SUM(I329:I332)</f>
        <v>2100</v>
      </c>
      <c r="J328" s="440">
        <f t="shared" ref="J328:R328" si="85">SUM(J329:J332)</f>
        <v>0</v>
      </c>
      <c r="K328" s="440">
        <f t="shared" si="85"/>
        <v>0</v>
      </c>
      <c r="L328" s="440"/>
      <c r="M328" s="440">
        <f t="shared" si="85"/>
        <v>0</v>
      </c>
      <c r="N328" s="440"/>
      <c r="O328" s="440">
        <f t="shared" si="85"/>
        <v>0</v>
      </c>
      <c r="P328" s="440">
        <f t="shared" si="85"/>
        <v>0</v>
      </c>
      <c r="Q328" s="440">
        <f t="shared" si="85"/>
        <v>0</v>
      </c>
      <c r="R328" s="440">
        <f t="shared" si="85"/>
        <v>0</v>
      </c>
      <c r="S328" s="440"/>
      <c r="T328" s="438">
        <f>SUM(J328:R328)</f>
        <v>0</v>
      </c>
      <c r="U328" s="440">
        <f t="shared" si="76"/>
        <v>4200</v>
      </c>
      <c r="V328" s="437">
        <f t="shared" si="73"/>
        <v>2100</v>
      </c>
      <c r="W328" s="437">
        <f t="shared" si="74"/>
        <v>2100</v>
      </c>
    </row>
    <row r="329" spans="1:23" s="151" customFormat="1" ht="18.75" x14ac:dyDescent="0.3">
      <c r="A329" s="450" t="s">
        <v>757</v>
      </c>
      <c r="B329" s="432" t="s">
        <v>157</v>
      </c>
      <c r="C329" s="432" t="s">
        <v>144</v>
      </c>
      <c r="D329" s="440"/>
      <c r="E329" s="440"/>
      <c r="F329" s="440"/>
      <c r="G329" s="440">
        <f t="shared" ref="G329:G332" si="86">SUM(H329:I329)</f>
        <v>1200</v>
      </c>
      <c r="H329" s="439">
        <v>600</v>
      </c>
      <c r="I329" s="439">
        <v>600</v>
      </c>
      <c r="J329" s="439"/>
      <c r="K329" s="439"/>
      <c r="L329" s="439"/>
      <c r="M329" s="439"/>
      <c r="N329" s="439"/>
      <c r="O329" s="439"/>
      <c r="P329" s="439"/>
      <c r="Q329" s="439"/>
      <c r="R329" s="439"/>
      <c r="S329" s="439"/>
      <c r="T329" s="438">
        <f t="shared" ref="T329:T332" si="87">SUM(J329:R329)</f>
        <v>0</v>
      </c>
      <c r="U329" s="440">
        <f t="shared" si="76"/>
        <v>1200</v>
      </c>
      <c r="V329" s="437">
        <f t="shared" si="73"/>
        <v>600</v>
      </c>
      <c r="W329" s="437">
        <f t="shared" si="74"/>
        <v>600</v>
      </c>
    </row>
    <row r="330" spans="1:23" s="151" customFormat="1" ht="18.75" x14ac:dyDescent="0.3">
      <c r="A330" s="450" t="s">
        <v>759</v>
      </c>
      <c r="B330" s="432" t="s">
        <v>157</v>
      </c>
      <c r="C330" s="432" t="s">
        <v>144</v>
      </c>
      <c r="D330" s="440"/>
      <c r="E330" s="440"/>
      <c r="F330" s="440"/>
      <c r="G330" s="440">
        <f t="shared" si="86"/>
        <v>1000</v>
      </c>
      <c r="H330" s="439">
        <v>500</v>
      </c>
      <c r="I330" s="439">
        <v>500</v>
      </c>
      <c r="J330" s="439"/>
      <c r="K330" s="439"/>
      <c r="L330" s="439"/>
      <c r="M330" s="439"/>
      <c r="N330" s="439"/>
      <c r="O330" s="439"/>
      <c r="P330" s="439"/>
      <c r="Q330" s="439"/>
      <c r="R330" s="439"/>
      <c r="S330" s="439"/>
      <c r="T330" s="438">
        <f t="shared" si="87"/>
        <v>0</v>
      </c>
      <c r="U330" s="440">
        <f t="shared" si="76"/>
        <v>1000</v>
      </c>
      <c r="V330" s="437">
        <f t="shared" si="73"/>
        <v>500</v>
      </c>
      <c r="W330" s="437">
        <f t="shared" si="74"/>
        <v>500</v>
      </c>
    </row>
    <row r="331" spans="1:23" s="151" customFormat="1" ht="18.75" x14ac:dyDescent="0.3">
      <c r="A331" s="450" t="s">
        <v>762</v>
      </c>
      <c r="B331" s="432" t="s">
        <v>157</v>
      </c>
      <c r="C331" s="432" t="s">
        <v>144</v>
      </c>
      <c r="D331" s="440"/>
      <c r="E331" s="440"/>
      <c r="F331" s="440"/>
      <c r="G331" s="440">
        <f t="shared" si="86"/>
        <v>800</v>
      </c>
      <c r="H331" s="439">
        <v>400</v>
      </c>
      <c r="I331" s="439">
        <v>400</v>
      </c>
      <c r="J331" s="439"/>
      <c r="K331" s="439"/>
      <c r="L331" s="439"/>
      <c r="M331" s="439"/>
      <c r="N331" s="439"/>
      <c r="O331" s="439"/>
      <c r="P331" s="439"/>
      <c r="Q331" s="439"/>
      <c r="R331" s="439"/>
      <c r="S331" s="439"/>
      <c r="T331" s="438">
        <f t="shared" si="87"/>
        <v>0</v>
      </c>
      <c r="U331" s="440">
        <f t="shared" si="76"/>
        <v>800</v>
      </c>
      <c r="V331" s="437">
        <f t="shared" ref="V331:V396" si="88">H331+J331+K331+M331</f>
        <v>400</v>
      </c>
      <c r="W331" s="437">
        <f t="shared" ref="W331:W380" si="89">I331+O331+P331+Q331+R331</f>
        <v>400</v>
      </c>
    </row>
    <row r="332" spans="1:23" s="151" customFormat="1" ht="18.75" x14ac:dyDescent="0.3">
      <c r="A332" s="450" t="s">
        <v>760</v>
      </c>
      <c r="B332" s="432" t="s">
        <v>157</v>
      </c>
      <c r="C332" s="432" t="s">
        <v>144</v>
      </c>
      <c r="D332" s="440"/>
      <c r="E332" s="440"/>
      <c r="F332" s="440"/>
      <c r="G332" s="440">
        <f t="shared" si="86"/>
        <v>1200</v>
      </c>
      <c r="H332" s="439">
        <v>600</v>
      </c>
      <c r="I332" s="439">
        <v>600</v>
      </c>
      <c r="J332" s="439"/>
      <c r="K332" s="439"/>
      <c r="L332" s="439"/>
      <c r="M332" s="439"/>
      <c r="N332" s="439"/>
      <c r="O332" s="439"/>
      <c r="P332" s="439"/>
      <c r="Q332" s="439"/>
      <c r="R332" s="439"/>
      <c r="S332" s="439"/>
      <c r="T332" s="438">
        <f t="shared" si="87"/>
        <v>0</v>
      </c>
      <c r="U332" s="440">
        <f t="shared" si="76"/>
        <v>1200</v>
      </c>
      <c r="V332" s="437">
        <f t="shared" si="88"/>
        <v>600</v>
      </c>
      <c r="W332" s="437">
        <f t="shared" si="89"/>
        <v>600</v>
      </c>
    </row>
    <row r="333" spans="1:23" s="151" customFormat="1" ht="42" customHeight="1" x14ac:dyDescent="0.3">
      <c r="A333" s="450" t="s">
        <v>125</v>
      </c>
      <c r="B333" s="432" t="s">
        <v>157</v>
      </c>
      <c r="C333" s="432" t="s">
        <v>144</v>
      </c>
      <c r="D333" s="440"/>
      <c r="E333" s="440"/>
      <c r="F333" s="440"/>
      <c r="G333" s="440">
        <f t="shared" si="80"/>
        <v>250</v>
      </c>
      <c r="H333" s="440"/>
      <c r="I333" s="440">
        <v>250</v>
      </c>
      <c r="J333" s="439"/>
      <c r="K333" s="439"/>
      <c r="L333" s="439"/>
      <c r="M333" s="439"/>
      <c r="N333" s="439"/>
      <c r="O333" s="439"/>
      <c r="P333" s="439"/>
      <c r="Q333" s="439"/>
      <c r="R333" s="439"/>
      <c r="S333" s="439"/>
      <c r="T333" s="438">
        <f t="shared" si="83"/>
        <v>0</v>
      </c>
      <c r="U333" s="440">
        <f>SUM(V333:W333)</f>
        <v>250</v>
      </c>
      <c r="V333" s="437">
        <f t="shared" si="88"/>
        <v>0</v>
      </c>
      <c r="W333" s="437">
        <f t="shared" si="89"/>
        <v>250</v>
      </c>
    </row>
    <row r="334" spans="1:23" s="151" customFormat="1" ht="44.25" customHeight="1" x14ac:dyDescent="0.3">
      <c r="A334" s="450" t="s">
        <v>856</v>
      </c>
      <c r="B334" s="432" t="s">
        <v>157</v>
      </c>
      <c r="C334" s="432" t="s">
        <v>144</v>
      </c>
      <c r="D334" s="440">
        <f t="shared" si="75"/>
        <v>1008</v>
      </c>
      <c r="E334" s="440">
        <v>1008</v>
      </c>
      <c r="F334" s="440"/>
      <c r="G334" s="440">
        <f t="shared" si="80"/>
        <v>825</v>
      </c>
      <c r="H334" s="440">
        <v>825</v>
      </c>
      <c r="I334" s="440"/>
      <c r="J334" s="439"/>
      <c r="K334" s="439"/>
      <c r="L334" s="439"/>
      <c r="M334" s="439"/>
      <c r="N334" s="439"/>
      <c r="O334" s="439"/>
      <c r="P334" s="439"/>
      <c r="Q334" s="439"/>
      <c r="R334" s="439"/>
      <c r="S334" s="439"/>
      <c r="T334" s="438">
        <f t="shared" si="83"/>
        <v>0</v>
      </c>
      <c r="U334" s="440">
        <f t="shared" si="76"/>
        <v>825</v>
      </c>
      <c r="V334" s="437">
        <f t="shared" si="88"/>
        <v>825</v>
      </c>
      <c r="W334" s="437">
        <f t="shared" si="89"/>
        <v>0</v>
      </c>
    </row>
    <row r="335" spans="1:23" s="151" customFormat="1" ht="60" customHeight="1" x14ac:dyDescent="0.3">
      <c r="A335" s="449" t="s">
        <v>1004</v>
      </c>
      <c r="B335" s="432" t="s">
        <v>157</v>
      </c>
      <c r="C335" s="432" t="s">
        <v>144</v>
      </c>
      <c r="D335" s="440"/>
      <c r="E335" s="440"/>
      <c r="F335" s="440"/>
      <c r="G335" s="440">
        <f t="shared" si="80"/>
        <v>44</v>
      </c>
      <c r="H335" s="439">
        <f>SUM(H336:H338)</f>
        <v>44</v>
      </c>
      <c r="I335" s="440"/>
      <c r="J335" s="439"/>
      <c r="K335" s="439"/>
      <c r="L335" s="439"/>
      <c r="M335" s="439"/>
      <c r="N335" s="439"/>
      <c r="O335" s="439"/>
      <c r="P335" s="439"/>
      <c r="Q335" s="439"/>
      <c r="R335" s="439"/>
      <c r="S335" s="439"/>
      <c r="T335" s="438">
        <f t="shared" si="83"/>
        <v>0</v>
      </c>
      <c r="U335" s="440">
        <f t="shared" si="76"/>
        <v>44</v>
      </c>
      <c r="V335" s="437">
        <f t="shared" si="88"/>
        <v>44</v>
      </c>
      <c r="W335" s="437">
        <f t="shared" si="89"/>
        <v>0</v>
      </c>
    </row>
    <row r="336" spans="1:23" s="151" customFormat="1" ht="29.25" customHeight="1" x14ac:dyDescent="0.3">
      <c r="A336" s="450" t="s">
        <v>958</v>
      </c>
      <c r="B336" s="432" t="s">
        <v>157</v>
      </c>
      <c r="C336" s="432" t="s">
        <v>144</v>
      </c>
      <c r="D336" s="440"/>
      <c r="E336" s="440"/>
      <c r="F336" s="440"/>
      <c r="G336" s="440">
        <f t="shared" si="80"/>
        <v>19</v>
      </c>
      <c r="H336" s="439">
        <v>19</v>
      </c>
      <c r="I336" s="440"/>
      <c r="J336" s="439"/>
      <c r="K336" s="439"/>
      <c r="L336" s="439"/>
      <c r="M336" s="439"/>
      <c r="N336" s="439"/>
      <c r="O336" s="439"/>
      <c r="P336" s="439"/>
      <c r="Q336" s="439"/>
      <c r="R336" s="439"/>
      <c r="S336" s="439"/>
      <c r="T336" s="438">
        <f t="shared" si="83"/>
        <v>0</v>
      </c>
      <c r="U336" s="440">
        <f t="shared" si="76"/>
        <v>19</v>
      </c>
      <c r="V336" s="437">
        <f t="shared" si="88"/>
        <v>19</v>
      </c>
      <c r="W336" s="437">
        <f t="shared" si="89"/>
        <v>0</v>
      </c>
    </row>
    <row r="337" spans="1:23" s="151" customFormat="1" ht="29.25" customHeight="1" x14ac:dyDescent="0.3">
      <c r="A337" s="450" t="s">
        <v>959</v>
      </c>
      <c r="B337" s="432" t="s">
        <v>157</v>
      </c>
      <c r="C337" s="432" t="s">
        <v>144</v>
      </c>
      <c r="D337" s="440"/>
      <c r="E337" s="440"/>
      <c r="F337" s="440"/>
      <c r="G337" s="440">
        <f t="shared" si="80"/>
        <v>12.6</v>
      </c>
      <c r="H337" s="439">
        <v>12.6</v>
      </c>
      <c r="I337" s="440"/>
      <c r="J337" s="439"/>
      <c r="K337" s="439"/>
      <c r="L337" s="439"/>
      <c r="M337" s="439"/>
      <c r="N337" s="439"/>
      <c r="O337" s="439"/>
      <c r="P337" s="439"/>
      <c r="Q337" s="439"/>
      <c r="R337" s="439"/>
      <c r="S337" s="439"/>
      <c r="T337" s="438">
        <f t="shared" si="83"/>
        <v>0</v>
      </c>
      <c r="U337" s="440">
        <f t="shared" si="76"/>
        <v>12.6</v>
      </c>
      <c r="V337" s="437">
        <f t="shared" si="88"/>
        <v>12.6</v>
      </c>
      <c r="W337" s="437">
        <f t="shared" si="89"/>
        <v>0</v>
      </c>
    </row>
    <row r="338" spans="1:23" s="151" customFormat="1" ht="29.25" customHeight="1" x14ac:dyDescent="0.3">
      <c r="A338" s="450" t="s">
        <v>960</v>
      </c>
      <c r="B338" s="432" t="s">
        <v>157</v>
      </c>
      <c r="C338" s="432" t="s">
        <v>144</v>
      </c>
      <c r="D338" s="440"/>
      <c r="E338" s="440"/>
      <c r="F338" s="440"/>
      <c r="G338" s="440">
        <f t="shared" si="80"/>
        <v>12.4</v>
      </c>
      <c r="H338" s="439">
        <v>12.4</v>
      </c>
      <c r="I338" s="440"/>
      <c r="J338" s="439"/>
      <c r="K338" s="439"/>
      <c r="L338" s="439"/>
      <c r="M338" s="439"/>
      <c r="N338" s="439"/>
      <c r="O338" s="439"/>
      <c r="P338" s="439"/>
      <c r="Q338" s="439"/>
      <c r="R338" s="439"/>
      <c r="S338" s="439"/>
      <c r="T338" s="438">
        <f t="shared" si="83"/>
        <v>0</v>
      </c>
      <c r="U338" s="440">
        <f t="shared" si="76"/>
        <v>12.4</v>
      </c>
      <c r="V338" s="437">
        <f t="shared" si="88"/>
        <v>12.4</v>
      </c>
      <c r="W338" s="437">
        <f t="shared" si="89"/>
        <v>0</v>
      </c>
    </row>
    <row r="339" spans="1:23" s="151" customFormat="1" ht="49.5" hidden="1" customHeight="1" x14ac:dyDescent="0.3">
      <c r="A339" s="450" t="s">
        <v>485</v>
      </c>
      <c r="B339" s="432" t="s">
        <v>157</v>
      </c>
      <c r="C339" s="432" t="s">
        <v>144</v>
      </c>
      <c r="D339" s="440"/>
      <c r="E339" s="440"/>
      <c r="F339" s="440"/>
      <c r="G339" s="440"/>
      <c r="H339" s="439"/>
      <c r="I339" s="440"/>
      <c r="J339" s="439"/>
      <c r="K339" s="439"/>
      <c r="L339" s="439"/>
      <c r="M339" s="439"/>
      <c r="N339" s="439"/>
      <c r="O339" s="439"/>
      <c r="P339" s="439"/>
      <c r="Q339" s="439"/>
      <c r="R339" s="439"/>
      <c r="S339" s="439"/>
      <c r="T339" s="438">
        <f t="shared" si="83"/>
        <v>0</v>
      </c>
      <c r="U339" s="440">
        <f t="shared" ref="U339" si="90">SUM(V339:W339)</f>
        <v>0</v>
      </c>
      <c r="V339" s="437">
        <f t="shared" ref="V339" si="91">H339+J339+K339+M339</f>
        <v>0</v>
      </c>
      <c r="W339" s="437">
        <f t="shared" ref="W339" si="92">I339+O339+P339+Q339+R339</f>
        <v>0</v>
      </c>
    </row>
    <row r="340" spans="1:23" s="151" customFormat="1" ht="56.25" customHeight="1" x14ac:dyDescent="0.3">
      <c r="A340" s="450" t="s">
        <v>1174</v>
      </c>
      <c r="B340" s="432" t="s">
        <v>157</v>
      </c>
      <c r="C340" s="432" t="s">
        <v>144</v>
      </c>
      <c r="D340" s="440"/>
      <c r="E340" s="440"/>
      <c r="F340" s="440"/>
      <c r="G340" s="440">
        <f t="shared" si="80"/>
        <v>2894.2</v>
      </c>
      <c r="H340" s="440">
        <v>153</v>
      </c>
      <c r="I340" s="440">
        <v>2741.2</v>
      </c>
      <c r="J340" s="439"/>
      <c r="K340" s="439"/>
      <c r="L340" s="439"/>
      <c r="M340" s="439"/>
      <c r="N340" s="439"/>
      <c r="O340" s="439"/>
      <c r="P340" s="439"/>
      <c r="Q340" s="439"/>
      <c r="R340" s="439"/>
      <c r="S340" s="439"/>
      <c r="T340" s="438">
        <f t="shared" si="83"/>
        <v>0</v>
      </c>
      <c r="U340" s="440">
        <f t="shared" si="76"/>
        <v>2894.2</v>
      </c>
      <c r="V340" s="437">
        <f t="shared" si="88"/>
        <v>153</v>
      </c>
      <c r="W340" s="437">
        <f t="shared" si="89"/>
        <v>2741.2</v>
      </c>
    </row>
    <row r="341" spans="1:23" s="151" customFormat="1" ht="16.5" customHeight="1" x14ac:dyDescent="0.3">
      <c r="A341" s="449" t="s">
        <v>250</v>
      </c>
      <c r="B341" s="433" t="s">
        <v>157</v>
      </c>
      <c r="C341" s="433" t="s">
        <v>180</v>
      </c>
      <c r="D341" s="436">
        <f t="shared" si="75"/>
        <v>169050.6</v>
      </c>
      <c r="E341" s="436">
        <f>SUM(E342+E343+E344+E346+E368+E370+E378+E379+E380)</f>
        <v>101724.5</v>
      </c>
      <c r="F341" s="436">
        <f>SUM(F342+F343+F344+F346+F368+F370+F378+F379+F380)</f>
        <v>67326.100000000006</v>
      </c>
      <c r="G341" s="436">
        <f t="shared" si="80"/>
        <v>161549.5</v>
      </c>
      <c r="H341" s="436">
        <f>SUM(H342+H343+H344+H345+H346+H368+H370+H378+H379+H380)</f>
        <v>99216.2</v>
      </c>
      <c r="I341" s="436">
        <f>SUM(I342+I343+I344+I345+I346+I368+I370+I378+I379+I380)</f>
        <v>62333.299999999996</v>
      </c>
      <c r="J341" s="436">
        <f>SUM(J342+J343+J344+J346+J368+J370+J378+J379+J380)</f>
        <v>0</v>
      </c>
      <c r="K341" s="436">
        <f>SUM(K342+K343+K344+K346+K368+K370+K378+K379+K380+K345)</f>
        <v>0</v>
      </c>
      <c r="L341" s="436"/>
      <c r="M341" s="436">
        <f t="shared" ref="M341:Q341" si="93">SUM(M342+M343+M344+M346+M368+M370+M378+M379+M380)</f>
        <v>0</v>
      </c>
      <c r="N341" s="436"/>
      <c r="O341" s="436">
        <f t="shared" si="93"/>
        <v>0</v>
      </c>
      <c r="P341" s="436">
        <f>SUM(P342+P343+P344+P346+P368+P370+P378+P379+P380+P345)</f>
        <v>0</v>
      </c>
      <c r="Q341" s="436">
        <f t="shared" si="93"/>
        <v>0</v>
      </c>
      <c r="R341" s="439">
        <f>SUM(R370+R379)</f>
        <v>0</v>
      </c>
      <c r="S341" s="439"/>
      <c r="T341" s="438">
        <f>SUM(J341:R341)</f>
        <v>0</v>
      </c>
      <c r="U341" s="436">
        <f t="shared" si="76"/>
        <v>161549.5</v>
      </c>
      <c r="V341" s="437">
        <f t="shared" si="88"/>
        <v>99216.2</v>
      </c>
      <c r="W341" s="437">
        <f t="shared" si="89"/>
        <v>62333.299999999996</v>
      </c>
    </row>
    <row r="342" spans="1:23" s="151" customFormat="1" ht="27.75" customHeight="1" x14ac:dyDescent="0.3">
      <c r="A342" s="450" t="s">
        <v>417</v>
      </c>
      <c r="B342" s="432" t="s">
        <v>157</v>
      </c>
      <c r="C342" s="432" t="s">
        <v>180</v>
      </c>
      <c r="D342" s="440">
        <f t="shared" si="75"/>
        <v>20481</v>
      </c>
      <c r="E342" s="440">
        <v>20481</v>
      </c>
      <c r="F342" s="440"/>
      <c r="G342" s="440">
        <f t="shared" si="80"/>
        <v>20359</v>
      </c>
      <c r="H342" s="440">
        <v>20359</v>
      </c>
      <c r="I342" s="440"/>
      <c r="J342" s="439"/>
      <c r="K342" s="439"/>
      <c r="L342" s="439"/>
      <c r="M342" s="439"/>
      <c r="N342" s="439"/>
      <c r="O342" s="439"/>
      <c r="P342" s="439"/>
      <c r="Q342" s="439"/>
      <c r="R342" s="439"/>
      <c r="S342" s="439"/>
      <c r="T342" s="438">
        <f>SUM(J342:R342)</f>
        <v>0</v>
      </c>
      <c r="U342" s="440">
        <f>SUM(V342:W342)</f>
        <v>20359</v>
      </c>
      <c r="V342" s="437">
        <f t="shared" si="88"/>
        <v>20359</v>
      </c>
      <c r="W342" s="437">
        <f t="shared" si="89"/>
        <v>0</v>
      </c>
    </row>
    <row r="343" spans="1:23" s="151" customFormat="1" ht="19.5" customHeight="1" x14ac:dyDescent="0.3">
      <c r="A343" s="450" t="s">
        <v>416</v>
      </c>
      <c r="B343" s="432" t="s">
        <v>157</v>
      </c>
      <c r="C343" s="432" t="s">
        <v>180</v>
      </c>
      <c r="D343" s="440">
        <f t="shared" si="75"/>
        <v>28762.799999999999</v>
      </c>
      <c r="E343" s="440">
        <v>28762.799999999999</v>
      </c>
      <c r="F343" s="440"/>
      <c r="G343" s="440">
        <f t="shared" si="80"/>
        <v>28864.9</v>
      </c>
      <c r="H343" s="440">
        <v>28864.9</v>
      </c>
      <c r="I343" s="440"/>
      <c r="J343" s="439"/>
      <c r="K343" s="439"/>
      <c r="L343" s="439"/>
      <c r="M343" s="439"/>
      <c r="N343" s="439"/>
      <c r="O343" s="439"/>
      <c r="P343" s="439"/>
      <c r="Q343" s="439"/>
      <c r="R343" s="439"/>
      <c r="S343" s="439"/>
      <c r="T343" s="438">
        <f t="shared" si="83"/>
        <v>0</v>
      </c>
      <c r="U343" s="440">
        <f t="shared" si="76"/>
        <v>28864.9</v>
      </c>
      <c r="V343" s="437">
        <f t="shared" si="88"/>
        <v>28864.9</v>
      </c>
      <c r="W343" s="437">
        <f t="shared" si="89"/>
        <v>0</v>
      </c>
    </row>
    <row r="344" spans="1:23" s="151" customFormat="1" ht="24.75" hidden="1" customHeight="1" x14ac:dyDescent="0.3">
      <c r="A344" s="450" t="s">
        <v>73</v>
      </c>
      <c r="B344" s="432" t="s">
        <v>157</v>
      </c>
      <c r="C344" s="432" t="s">
        <v>180</v>
      </c>
      <c r="D344" s="440">
        <f t="shared" si="75"/>
        <v>0</v>
      </c>
      <c r="E344" s="440"/>
      <c r="F344" s="440"/>
      <c r="G344" s="440">
        <f t="shared" si="80"/>
        <v>0</v>
      </c>
      <c r="H344" s="440"/>
      <c r="I344" s="440"/>
      <c r="J344" s="439"/>
      <c r="K344" s="439"/>
      <c r="L344" s="439"/>
      <c r="M344" s="439"/>
      <c r="N344" s="439"/>
      <c r="O344" s="439"/>
      <c r="P344" s="439"/>
      <c r="Q344" s="439"/>
      <c r="R344" s="439"/>
      <c r="S344" s="439"/>
      <c r="T344" s="438">
        <f t="shared" si="83"/>
        <v>0</v>
      </c>
      <c r="U344" s="440">
        <f t="shared" ref="U344:U345" si="94">SUM(V344:W344)</f>
        <v>0</v>
      </c>
      <c r="V344" s="437">
        <f t="shared" si="88"/>
        <v>0</v>
      </c>
      <c r="W344" s="437">
        <f t="shared" si="89"/>
        <v>0</v>
      </c>
    </row>
    <row r="345" spans="1:23" s="151" customFormat="1" ht="62.25" customHeight="1" x14ac:dyDescent="0.3">
      <c r="A345" s="450" t="s">
        <v>1162</v>
      </c>
      <c r="B345" s="432" t="s">
        <v>157</v>
      </c>
      <c r="C345" s="432" t="s">
        <v>180</v>
      </c>
      <c r="D345" s="440"/>
      <c r="E345" s="440"/>
      <c r="F345" s="440"/>
      <c r="G345" s="440">
        <f t="shared" si="80"/>
        <v>0</v>
      </c>
      <c r="H345" s="440">
        <v>0</v>
      </c>
      <c r="I345" s="440"/>
      <c r="J345" s="439"/>
      <c r="K345" s="439"/>
      <c r="L345" s="439"/>
      <c r="M345" s="439"/>
      <c r="N345" s="439"/>
      <c r="O345" s="439"/>
      <c r="P345" s="439"/>
      <c r="Q345" s="439"/>
      <c r="R345" s="439"/>
      <c r="S345" s="439"/>
      <c r="T345" s="438">
        <f t="shared" si="83"/>
        <v>0</v>
      </c>
      <c r="U345" s="440">
        <f t="shared" si="94"/>
        <v>0</v>
      </c>
      <c r="V345" s="437">
        <f t="shared" si="88"/>
        <v>0</v>
      </c>
      <c r="W345" s="437">
        <f t="shared" si="89"/>
        <v>0</v>
      </c>
    </row>
    <row r="346" spans="1:23" s="151" customFormat="1" ht="39.75" customHeight="1" x14ac:dyDescent="0.3">
      <c r="A346" s="450" t="s">
        <v>863</v>
      </c>
      <c r="B346" s="432" t="s">
        <v>157</v>
      </c>
      <c r="C346" s="432" t="s">
        <v>180</v>
      </c>
      <c r="D346" s="440">
        <f t="shared" ref="D346:D412" si="95">SUM(E346:F346)</f>
        <v>2423</v>
      </c>
      <c r="E346" s="440">
        <v>2423</v>
      </c>
      <c r="F346" s="440"/>
      <c r="G346" s="440">
        <f t="shared" si="80"/>
        <v>3291.9</v>
      </c>
      <c r="H346" s="440">
        <f>H347+H367+H365+H364+H363</f>
        <v>3291.9</v>
      </c>
      <c r="I346" s="440"/>
      <c r="J346" s="439">
        <f>J347+J367+J365+J363+J364</f>
        <v>0</v>
      </c>
      <c r="K346" s="439">
        <f t="shared" ref="K346:S346" si="96">K347+K367</f>
        <v>0</v>
      </c>
      <c r="L346" s="439"/>
      <c r="M346" s="439">
        <f t="shared" si="96"/>
        <v>0</v>
      </c>
      <c r="N346" s="439">
        <f t="shared" si="96"/>
        <v>0</v>
      </c>
      <c r="O346" s="439">
        <f t="shared" si="96"/>
        <v>0</v>
      </c>
      <c r="P346" s="439">
        <f t="shared" si="96"/>
        <v>0</v>
      </c>
      <c r="Q346" s="439">
        <f t="shared" si="96"/>
        <v>0</v>
      </c>
      <c r="R346" s="439">
        <f t="shared" si="96"/>
        <v>0</v>
      </c>
      <c r="S346" s="439">
        <f t="shared" si="96"/>
        <v>0</v>
      </c>
      <c r="T346" s="438">
        <f t="shared" si="83"/>
        <v>0</v>
      </c>
      <c r="U346" s="440">
        <f t="shared" ref="U346:U412" si="97">SUM(V346:W346)</f>
        <v>3291.9</v>
      </c>
      <c r="V346" s="437">
        <f t="shared" si="88"/>
        <v>3291.9</v>
      </c>
      <c r="W346" s="437">
        <f t="shared" si="89"/>
        <v>0</v>
      </c>
    </row>
    <row r="347" spans="1:23" s="151" customFormat="1" ht="18.75" x14ac:dyDescent="0.3">
      <c r="A347" s="450" t="s">
        <v>133</v>
      </c>
      <c r="B347" s="432" t="s">
        <v>157</v>
      </c>
      <c r="C347" s="432" t="s">
        <v>180</v>
      </c>
      <c r="D347" s="440">
        <f t="shared" si="95"/>
        <v>0</v>
      </c>
      <c r="E347" s="440"/>
      <c r="F347" s="440"/>
      <c r="G347" s="440">
        <f t="shared" si="80"/>
        <v>2765.4</v>
      </c>
      <c r="H347" s="440">
        <v>2765.4</v>
      </c>
      <c r="I347" s="440"/>
      <c r="J347" s="439"/>
      <c r="K347" s="439"/>
      <c r="L347" s="439"/>
      <c r="M347" s="439"/>
      <c r="N347" s="439"/>
      <c r="O347" s="439"/>
      <c r="P347" s="439"/>
      <c r="Q347" s="439"/>
      <c r="R347" s="439"/>
      <c r="S347" s="439"/>
      <c r="T347" s="438">
        <f t="shared" si="83"/>
        <v>0</v>
      </c>
      <c r="U347" s="440">
        <f t="shared" si="97"/>
        <v>2765.4</v>
      </c>
      <c r="V347" s="437">
        <f>H347+J347+K347+M347</f>
        <v>2765.4</v>
      </c>
      <c r="W347" s="437">
        <f t="shared" si="89"/>
        <v>0</v>
      </c>
    </row>
    <row r="348" spans="1:23" s="151" customFormat="1" ht="18.75" hidden="1" x14ac:dyDescent="0.3">
      <c r="A348" s="450" t="s">
        <v>185</v>
      </c>
      <c r="B348" s="432" t="s">
        <v>157</v>
      </c>
      <c r="C348" s="432" t="s">
        <v>180</v>
      </c>
      <c r="D348" s="440">
        <f t="shared" si="95"/>
        <v>0</v>
      </c>
      <c r="E348" s="440"/>
      <c r="F348" s="440"/>
      <c r="G348" s="440">
        <f t="shared" si="80"/>
        <v>0</v>
      </c>
      <c r="H348" s="440"/>
      <c r="I348" s="440"/>
      <c r="J348" s="439"/>
      <c r="K348" s="439"/>
      <c r="L348" s="439"/>
      <c r="M348" s="439"/>
      <c r="N348" s="439"/>
      <c r="O348" s="439"/>
      <c r="P348" s="439"/>
      <c r="Q348" s="439"/>
      <c r="R348" s="439"/>
      <c r="S348" s="439"/>
      <c r="T348" s="438">
        <f t="shared" si="83"/>
        <v>0</v>
      </c>
      <c r="U348" s="440">
        <f t="shared" si="97"/>
        <v>0</v>
      </c>
      <c r="V348" s="437">
        <f t="shared" si="88"/>
        <v>0</v>
      </c>
      <c r="W348" s="437">
        <f t="shared" si="89"/>
        <v>0</v>
      </c>
    </row>
    <row r="349" spans="1:23" s="151" customFormat="1" ht="18.75" hidden="1" x14ac:dyDescent="0.3">
      <c r="A349" s="450" t="s">
        <v>186</v>
      </c>
      <c r="B349" s="432" t="s">
        <v>157</v>
      </c>
      <c r="C349" s="432" t="s">
        <v>180</v>
      </c>
      <c r="D349" s="440">
        <f t="shared" si="95"/>
        <v>0</v>
      </c>
      <c r="E349" s="440"/>
      <c r="F349" s="440"/>
      <c r="G349" s="440">
        <f t="shared" si="80"/>
        <v>0</v>
      </c>
      <c r="H349" s="440"/>
      <c r="I349" s="440"/>
      <c r="J349" s="439"/>
      <c r="K349" s="439"/>
      <c r="L349" s="439"/>
      <c r="M349" s="439"/>
      <c r="N349" s="439"/>
      <c r="O349" s="439"/>
      <c r="P349" s="439"/>
      <c r="Q349" s="439"/>
      <c r="R349" s="439"/>
      <c r="S349" s="439"/>
      <c r="T349" s="438">
        <f t="shared" si="83"/>
        <v>0</v>
      </c>
      <c r="U349" s="440">
        <f t="shared" si="97"/>
        <v>0</v>
      </c>
      <c r="V349" s="437">
        <f t="shared" si="88"/>
        <v>0</v>
      </c>
      <c r="W349" s="437">
        <f t="shared" si="89"/>
        <v>0</v>
      </c>
    </row>
    <row r="350" spans="1:23" s="151" customFormat="1" ht="18.75" hidden="1" x14ac:dyDescent="0.3">
      <c r="A350" s="450" t="s">
        <v>189</v>
      </c>
      <c r="B350" s="432" t="s">
        <v>157</v>
      </c>
      <c r="C350" s="432" t="s">
        <v>180</v>
      </c>
      <c r="D350" s="440">
        <f t="shared" si="95"/>
        <v>0</v>
      </c>
      <c r="E350" s="440"/>
      <c r="F350" s="440"/>
      <c r="G350" s="440">
        <f t="shared" si="80"/>
        <v>0</v>
      </c>
      <c r="H350" s="440"/>
      <c r="I350" s="440"/>
      <c r="J350" s="439"/>
      <c r="K350" s="439"/>
      <c r="L350" s="439"/>
      <c r="M350" s="439"/>
      <c r="N350" s="439"/>
      <c r="O350" s="439"/>
      <c r="P350" s="439"/>
      <c r="Q350" s="439"/>
      <c r="R350" s="439"/>
      <c r="S350" s="439"/>
      <c r="T350" s="438">
        <f t="shared" si="83"/>
        <v>0</v>
      </c>
      <c r="U350" s="440">
        <f t="shared" si="97"/>
        <v>0</v>
      </c>
      <c r="V350" s="437">
        <f t="shared" si="88"/>
        <v>0</v>
      </c>
      <c r="W350" s="437">
        <f t="shared" si="89"/>
        <v>0</v>
      </c>
    </row>
    <row r="351" spans="1:23" s="151" customFormat="1" ht="18.75" hidden="1" x14ac:dyDescent="0.3">
      <c r="A351" s="450" t="s">
        <v>187</v>
      </c>
      <c r="B351" s="432" t="s">
        <v>157</v>
      </c>
      <c r="C351" s="432" t="s">
        <v>180</v>
      </c>
      <c r="D351" s="440">
        <f t="shared" si="95"/>
        <v>0</v>
      </c>
      <c r="E351" s="440"/>
      <c r="F351" s="440"/>
      <c r="G351" s="440">
        <f t="shared" si="80"/>
        <v>0</v>
      </c>
      <c r="H351" s="440"/>
      <c r="I351" s="440"/>
      <c r="J351" s="439"/>
      <c r="K351" s="439"/>
      <c r="L351" s="439"/>
      <c r="M351" s="439"/>
      <c r="N351" s="439"/>
      <c r="O351" s="439"/>
      <c r="P351" s="439"/>
      <c r="Q351" s="439"/>
      <c r="R351" s="439"/>
      <c r="S351" s="439"/>
      <c r="T351" s="438">
        <f t="shared" si="83"/>
        <v>0</v>
      </c>
      <c r="U351" s="440">
        <f t="shared" si="97"/>
        <v>0</v>
      </c>
      <c r="V351" s="437">
        <f t="shared" si="88"/>
        <v>0</v>
      </c>
      <c r="W351" s="437">
        <f t="shared" si="89"/>
        <v>0</v>
      </c>
    </row>
    <row r="352" spans="1:23" s="151" customFormat="1" ht="18.75" hidden="1" x14ac:dyDescent="0.3">
      <c r="A352" s="450" t="s">
        <v>190</v>
      </c>
      <c r="B352" s="432" t="s">
        <v>157</v>
      </c>
      <c r="C352" s="432" t="s">
        <v>180</v>
      </c>
      <c r="D352" s="440">
        <f t="shared" si="95"/>
        <v>0</v>
      </c>
      <c r="E352" s="440"/>
      <c r="F352" s="440"/>
      <c r="G352" s="440">
        <f t="shared" si="80"/>
        <v>0</v>
      </c>
      <c r="H352" s="440"/>
      <c r="I352" s="440"/>
      <c r="J352" s="439"/>
      <c r="K352" s="439"/>
      <c r="L352" s="439"/>
      <c r="M352" s="439"/>
      <c r="N352" s="439"/>
      <c r="O352" s="439"/>
      <c r="P352" s="439"/>
      <c r="Q352" s="439"/>
      <c r="R352" s="439"/>
      <c r="S352" s="439"/>
      <c r="T352" s="438">
        <f t="shared" si="83"/>
        <v>0</v>
      </c>
      <c r="U352" s="440">
        <f t="shared" si="97"/>
        <v>0</v>
      </c>
      <c r="V352" s="437">
        <f t="shared" si="88"/>
        <v>0</v>
      </c>
      <c r="W352" s="437">
        <f t="shared" si="89"/>
        <v>0</v>
      </c>
    </row>
    <row r="353" spans="1:23" s="151" customFormat="1" ht="18.75" hidden="1" x14ac:dyDescent="0.3">
      <c r="A353" s="450" t="s">
        <v>191</v>
      </c>
      <c r="B353" s="432" t="s">
        <v>157</v>
      </c>
      <c r="C353" s="432" t="s">
        <v>180</v>
      </c>
      <c r="D353" s="440">
        <f t="shared" si="95"/>
        <v>0</v>
      </c>
      <c r="E353" s="440"/>
      <c r="F353" s="440"/>
      <c r="G353" s="440">
        <f t="shared" si="80"/>
        <v>0</v>
      </c>
      <c r="H353" s="440"/>
      <c r="I353" s="440"/>
      <c r="J353" s="439"/>
      <c r="K353" s="439"/>
      <c r="L353" s="439"/>
      <c r="M353" s="439"/>
      <c r="N353" s="439"/>
      <c r="O353" s="439"/>
      <c r="P353" s="439"/>
      <c r="Q353" s="439"/>
      <c r="R353" s="439"/>
      <c r="S353" s="439"/>
      <c r="T353" s="438">
        <f t="shared" si="83"/>
        <v>0</v>
      </c>
      <c r="U353" s="440">
        <f t="shared" si="97"/>
        <v>0</v>
      </c>
      <c r="V353" s="437">
        <f t="shared" si="88"/>
        <v>0</v>
      </c>
      <c r="W353" s="437">
        <f t="shared" si="89"/>
        <v>0</v>
      </c>
    </row>
    <row r="354" spans="1:23" s="151" customFormat="1" ht="18.75" hidden="1" x14ac:dyDescent="0.3">
      <c r="A354" s="450" t="s">
        <v>193</v>
      </c>
      <c r="B354" s="432" t="s">
        <v>157</v>
      </c>
      <c r="C354" s="432" t="s">
        <v>180</v>
      </c>
      <c r="D354" s="440">
        <f t="shared" si="95"/>
        <v>0</v>
      </c>
      <c r="E354" s="440"/>
      <c r="F354" s="440"/>
      <c r="G354" s="440">
        <f t="shared" si="80"/>
        <v>0</v>
      </c>
      <c r="H354" s="440"/>
      <c r="I354" s="440"/>
      <c r="J354" s="439"/>
      <c r="K354" s="439"/>
      <c r="L354" s="439"/>
      <c r="M354" s="439"/>
      <c r="N354" s="439"/>
      <c r="O354" s="439"/>
      <c r="P354" s="439"/>
      <c r="Q354" s="439"/>
      <c r="R354" s="439"/>
      <c r="S354" s="439"/>
      <c r="T354" s="438">
        <f t="shared" si="83"/>
        <v>0</v>
      </c>
      <c r="U354" s="440">
        <f t="shared" si="97"/>
        <v>0</v>
      </c>
      <c r="V354" s="437">
        <f t="shared" si="88"/>
        <v>0</v>
      </c>
      <c r="W354" s="437">
        <f t="shared" si="89"/>
        <v>0</v>
      </c>
    </row>
    <row r="355" spans="1:23" s="151" customFormat="1" ht="18.75" hidden="1" x14ac:dyDescent="0.3">
      <c r="A355" s="450" t="s">
        <v>194</v>
      </c>
      <c r="B355" s="432" t="s">
        <v>157</v>
      </c>
      <c r="C355" s="432" t="s">
        <v>180</v>
      </c>
      <c r="D355" s="440">
        <f t="shared" si="95"/>
        <v>0</v>
      </c>
      <c r="E355" s="440"/>
      <c r="F355" s="440"/>
      <c r="G355" s="440">
        <f t="shared" si="80"/>
        <v>0</v>
      </c>
      <c r="H355" s="440"/>
      <c r="I355" s="440"/>
      <c r="J355" s="439"/>
      <c r="K355" s="439"/>
      <c r="L355" s="439"/>
      <c r="M355" s="439"/>
      <c r="N355" s="439"/>
      <c r="O355" s="439"/>
      <c r="P355" s="439"/>
      <c r="Q355" s="439"/>
      <c r="R355" s="439"/>
      <c r="S355" s="439"/>
      <c r="T355" s="438">
        <f t="shared" si="83"/>
        <v>0</v>
      </c>
      <c r="U355" s="440">
        <f t="shared" si="97"/>
        <v>0</v>
      </c>
      <c r="V355" s="437">
        <f t="shared" si="88"/>
        <v>0</v>
      </c>
      <c r="W355" s="437">
        <f t="shared" si="89"/>
        <v>0</v>
      </c>
    </row>
    <row r="356" spans="1:23" s="151" customFormat="1" ht="18.75" hidden="1" x14ac:dyDescent="0.3">
      <c r="A356" s="450" t="s">
        <v>192</v>
      </c>
      <c r="B356" s="432" t="s">
        <v>157</v>
      </c>
      <c r="C356" s="432" t="s">
        <v>180</v>
      </c>
      <c r="D356" s="440">
        <f t="shared" si="95"/>
        <v>0</v>
      </c>
      <c r="E356" s="440"/>
      <c r="F356" s="440"/>
      <c r="G356" s="440">
        <f t="shared" si="80"/>
        <v>0</v>
      </c>
      <c r="H356" s="440"/>
      <c r="I356" s="440"/>
      <c r="J356" s="439"/>
      <c r="K356" s="439"/>
      <c r="L356" s="439"/>
      <c r="M356" s="439"/>
      <c r="N356" s="439"/>
      <c r="O356" s="439"/>
      <c r="P356" s="439"/>
      <c r="Q356" s="439"/>
      <c r="R356" s="439"/>
      <c r="S356" s="439"/>
      <c r="T356" s="438">
        <f t="shared" si="83"/>
        <v>0</v>
      </c>
      <c r="U356" s="440">
        <f t="shared" si="97"/>
        <v>0</v>
      </c>
      <c r="V356" s="437">
        <f t="shared" si="88"/>
        <v>0</v>
      </c>
      <c r="W356" s="437">
        <f t="shared" si="89"/>
        <v>0</v>
      </c>
    </row>
    <row r="357" spans="1:23" s="151" customFormat="1" ht="18.75" hidden="1" x14ac:dyDescent="0.3">
      <c r="A357" s="450" t="s">
        <v>195</v>
      </c>
      <c r="B357" s="432" t="s">
        <v>157</v>
      </c>
      <c r="C357" s="432" t="s">
        <v>180</v>
      </c>
      <c r="D357" s="440">
        <f t="shared" si="95"/>
        <v>0</v>
      </c>
      <c r="E357" s="440"/>
      <c r="F357" s="440"/>
      <c r="G357" s="440">
        <f t="shared" si="80"/>
        <v>0</v>
      </c>
      <c r="H357" s="440"/>
      <c r="I357" s="440"/>
      <c r="J357" s="439"/>
      <c r="K357" s="439"/>
      <c r="L357" s="439"/>
      <c r="M357" s="439"/>
      <c r="N357" s="439"/>
      <c r="O357" s="439"/>
      <c r="P357" s="439"/>
      <c r="Q357" s="439"/>
      <c r="R357" s="439"/>
      <c r="S357" s="439"/>
      <c r="T357" s="438">
        <f t="shared" si="83"/>
        <v>0</v>
      </c>
      <c r="U357" s="440">
        <f t="shared" si="97"/>
        <v>0</v>
      </c>
      <c r="V357" s="437">
        <f t="shared" si="88"/>
        <v>0</v>
      </c>
      <c r="W357" s="437">
        <f t="shared" si="89"/>
        <v>0</v>
      </c>
    </row>
    <row r="358" spans="1:23" s="151" customFormat="1" ht="18.75" hidden="1" x14ac:dyDescent="0.3">
      <c r="A358" s="450" t="s">
        <v>188</v>
      </c>
      <c r="B358" s="432" t="s">
        <v>157</v>
      </c>
      <c r="C358" s="432" t="s">
        <v>180</v>
      </c>
      <c r="D358" s="440">
        <f t="shared" si="95"/>
        <v>0</v>
      </c>
      <c r="E358" s="440"/>
      <c r="F358" s="440"/>
      <c r="G358" s="440">
        <f t="shared" si="80"/>
        <v>0</v>
      </c>
      <c r="H358" s="440"/>
      <c r="I358" s="440"/>
      <c r="J358" s="439"/>
      <c r="K358" s="439"/>
      <c r="L358" s="439"/>
      <c r="M358" s="439"/>
      <c r="N358" s="439"/>
      <c r="O358" s="439"/>
      <c r="P358" s="439"/>
      <c r="Q358" s="439"/>
      <c r="R358" s="439"/>
      <c r="S358" s="439"/>
      <c r="T358" s="438">
        <f t="shared" si="83"/>
        <v>0</v>
      </c>
      <c r="U358" s="440">
        <f t="shared" si="97"/>
        <v>0</v>
      </c>
      <c r="V358" s="437">
        <f t="shared" si="88"/>
        <v>0</v>
      </c>
      <c r="W358" s="437">
        <f t="shared" si="89"/>
        <v>0</v>
      </c>
    </row>
    <row r="359" spans="1:23" s="151" customFormat="1" ht="18.75" hidden="1" x14ac:dyDescent="0.3">
      <c r="A359" s="450" t="s">
        <v>245</v>
      </c>
      <c r="B359" s="432" t="s">
        <v>157</v>
      </c>
      <c r="C359" s="432" t="s">
        <v>180</v>
      </c>
      <c r="D359" s="440">
        <f t="shared" si="95"/>
        <v>0</v>
      </c>
      <c r="E359" s="440"/>
      <c r="F359" s="440"/>
      <c r="G359" s="440">
        <f t="shared" si="80"/>
        <v>0</v>
      </c>
      <c r="H359" s="440"/>
      <c r="I359" s="440"/>
      <c r="J359" s="439"/>
      <c r="K359" s="439"/>
      <c r="L359" s="439"/>
      <c r="M359" s="439"/>
      <c r="N359" s="439"/>
      <c r="O359" s="439"/>
      <c r="P359" s="439"/>
      <c r="Q359" s="439"/>
      <c r="R359" s="439"/>
      <c r="S359" s="439"/>
      <c r="T359" s="438">
        <f t="shared" si="83"/>
        <v>0</v>
      </c>
      <c r="U359" s="440">
        <f t="shared" si="97"/>
        <v>0</v>
      </c>
      <c r="V359" s="437">
        <f t="shared" si="88"/>
        <v>0</v>
      </c>
      <c r="W359" s="437">
        <f t="shared" si="89"/>
        <v>0</v>
      </c>
    </row>
    <row r="360" spans="1:23" s="151" customFormat="1" ht="18.75" hidden="1" x14ac:dyDescent="0.3">
      <c r="A360" s="450" t="s">
        <v>246</v>
      </c>
      <c r="B360" s="432" t="s">
        <v>157</v>
      </c>
      <c r="C360" s="432" t="s">
        <v>180</v>
      </c>
      <c r="D360" s="440">
        <f t="shared" si="95"/>
        <v>0</v>
      </c>
      <c r="E360" s="440"/>
      <c r="F360" s="440"/>
      <c r="G360" s="440">
        <f t="shared" si="80"/>
        <v>0</v>
      </c>
      <c r="H360" s="440"/>
      <c r="I360" s="440"/>
      <c r="J360" s="439"/>
      <c r="K360" s="439"/>
      <c r="L360" s="439"/>
      <c r="M360" s="439"/>
      <c r="N360" s="439"/>
      <c r="O360" s="439"/>
      <c r="P360" s="439"/>
      <c r="Q360" s="439"/>
      <c r="R360" s="439"/>
      <c r="S360" s="439"/>
      <c r="T360" s="438">
        <f t="shared" si="83"/>
        <v>0</v>
      </c>
      <c r="U360" s="440">
        <f t="shared" si="97"/>
        <v>0</v>
      </c>
      <c r="V360" s="437">
        <f t="shared" si="88"/>
        <v>0</v>
      </c>
      <c r="W360" s="437">
        <f t="shared" si="89"/>
        <v>0</v>
      </c>
    </row>
    <row r="361" spans="1:23" s="151" customFormat="1" ht="18.75" hidden="1" x14ac:dyDescent="0.3">
      <c r="A361" s="450" t="s">
        <v>247</v>
      </c>
      <c r="B361" s="432" t="s">
        <v>157</v>
      </c>
      <c r="C361" s="432" t="s">
        <v>180</v>
      </c>
      <c r="D361" s="440">
        <f t="shared" si="95"/>
        <v>0</v>
      </c>
      <c r="E361" s="440"/>
      <c r="F361" s="440"/>
      <c r="G361" s="440">
        <f t="shared" si="80"/>
        <v>0</v>
      </c>
      <c r="H361" s="440"/>
      <c r="I361" s="440"/>
      <c r="J361" s="439"/>
      <c r="K361" s="439"/>
      <c r="L361" s="439"/>
      <c r="M361" s="439"/>
      <c r="N361" s="439"/>
      <c r="O361" s="439"/>
      <c r="P361" s="439"/>
      <c r="Q361" s="439"/>
      <c r="R361" s="439"/>
      <c r="S361" s="439"/>
      <c r="T361" s="438">
        <f t="shared" si="83"/>
        <v>0</v>
      </c>
      <c r="U361" s="440">
        <f t="shared" si="97"/>
        <v>0</v>
      </c>
      <c r="V361" s="437">
        <f t="shared" si="88"/>
        <v>0</v>
      </c>
      <c r="W361" s="437">
        <f t="shared" si="89"/>
        <v>0</v>
      </c>
    </row>
    <row r="362" spans="1:23" s="151" customFormat="1" ht="18.75" hidden="1" x14ac:dyDescent="0.3">
      <c r="A362" s="450" t="s">
        <v>248</v>
      </c>
      <c r="B362" s="432" t="s">
        <v>157</v>
      </c>
      <c r="C362" s="432" t="s">
        <v>180</v>
      </c>
      <c r="D362" s="440">
        <f t="shared" si="95"/>
        <v>0</v>
      </c>
      <c r="E362" s="440"/>
      <c r="F362" s="440"/>
      <c r="G362" s="440">
        <f t="shared" si="80"/>
        <v>0</v>
      </c>
      <c r="H362" s="440"/>
      <c r="I362" s="440"/>
      <c r="J362" s="439"/>
      <c r="K362" s="439"/>
      <c r="L362" s="439"/>
      <c r="M362" s="439"/>
      <c r="N362" s="439"/>
      <c r="O362" s="439"/>
      <c r="P362" s="439"/>
      <c r="Q362" s="439"/>
      <c r="R362" s="439"/>
      <c r="S362" s="439"/>
      <c r="T362" s="438">
        <f t="shared" si="83"/>
        <v>0</v>
      </c>
      <c r="U362" s="440">
        <f t="shared" si="97"/>
        <v>0</v>
      </c>
      <c r="V362" s="437">
        <f t="shared" si="88"/>
        <v>0</v>
      </c>
      <c r="W362" s="437">
        <f t="shared" si="89"/>
        <v>0</v>
      </c>
    </row>
    <row r="363" spans="1:23" s="151" customFormat="1" ht="30" customHeight="1" x14ac:dyDescent="0.3">
      <c r="A363" s="450" t="s">
        <v>1173</v>
      </c>
      <c r="B363" s="432" t="s">
        <v>157</v>
      </c>
      <c r="C363" s="432" t="s">
        <v>180</v>
      </c>
      <c r="D363" s="440">
        <f t="shared" si="95"/>
        <v>0</v>
      </c>
      <c r="E363" s="440"/>
      <c r="F363" s="440"/>
      <c r="G363" s="440">
        <f t="shared" si="80"/>
        <v>159.9</v>
      </c>
      <c r="H363" s="440">
        <v>159.9</v>
      </c>
      <c r="I363" s="440"/>
      <c r="J363" s="439"/>
      <c r="K363" s="439"/>
      <c r="L363" s="439"/>
      <c r="M363" s="439"/>
      <c r="N363" s="439"/>
      <c r="O363" s="439"/>
      <c r="P363" s="439"/>
      <c r="Q363" s="439"/>
      <c r="R363" s="439"/>
      <c r="S363" s="439"/>
      <c r="T363" s="438">
        <f t="shared" si="83"/>
        <v>0</v>
      </c>
      <c r="U363" s="440">
        <f t="shared" si="97"/>
        <v>159.9</v>
      </c>
      <c r="V363" s="437">
        <f t="shared" si="88"/>
        <v>159.9</v>
      </c>
      <c r="W363" s="437">
        <f t="shared" si="89"/>
        <v>0</v>
      </c>
    </row>
    <row r="364" spans="1:23" s="151" customFormat="1" ht="20.25" customHeight="1" x14ac:dyDescent="0.3">
      <c r="A364" s="450" t="s">
        <v>197</v>
      </c>
      <c r="B364" s="432" t="s">
        <v>157</v>
      </c>
      <c r="C364" s="432" t="s">
        <v>180</v>
      </c>
      <c r="D364" s="440">
        <f t="shared" si="95"/>
        <v>0</v>
      </c>
      <c r="E364" s="440"/>
      <c r="F364" s="440"/>
      <c r="G364" s="440">
        <f t="shared" si="80"/>
        <v>100</v>
      </c>
      <c r="H364" s="440">
        <v>100</v>
      </c>
      <c r="I364" s="440"/>
      <c r="J364" s="439"/>
      <c r="K364" s="439"/>
      <c r="L364" s="439"/>
      <c r="M364" s="439"/>
      <c r="N364" s="439"/>
      <c r="O364" s="439"/>
      <c r="P364" s="439"/>
      <c r="Q364" s="439"/>
      <c r="R364" s="439"/>
      <c r="S364" s="439"/>
      <c r="T364" s="438">
        <f t="shared" si="83"/>
        <v>0</v>
      </c>
      <c r="U364" s="440">
        <f t="shared" si="97"/>
        <v>100</v>
      </c>
      <c r="V364" s="437">
        <f t="shared" si="88"/>
        <v>100</v>
      </c>
      <c r="W364" s="437">
        <f t="shared" si="89"/>
        <v>0</v>
      </c>
    </row>
    <row r="365" spans="1:23" s="151" customFormat="1" ht="27" customHeight="1" x14ac:dyDescent="0.3">
      <c r="A365" s="450" t="s">
        <v>1172</v>
      </c>
      <c r="B365" s="432" t="s">
        <v>157</v>
      </c>
      <c r="C365" s="432" t="s">
        <v>180</v>
      </c>
      <c r="D365" s="440">
        <f t="shared" si="95"/>
        <v>0</v>
      </c>
      <c r="E365" s="440"/>
      <c r="F365" s="440"/>
      <c r="G365" s="440">
        <f t="shared" si="80"/>
        <v>100</v>
      </c>
      <c r="H365" s="440">
        <v>100</v>
      </c>
      <c r="I365" s="440"/>
      <c r="J365" s="439"/>
      <c r="K365" s="439"/>
      <c r="L365" s="439"/>
      <c r="M365" s="439"/>
      <c r="N365" s="439"/>
      <c r="O365" s="439"/>
      <c r="P365" s="439"/>
      <c r="Q365" s="439"/>
      <c r="R365" s="439"/>
      <c r="S365" s="439"/>
      <c r="T365" s="438">
        <f t="shared" si="83"/>
        <v>0</v>
      </c>
      <c r="U365" s="440">
        <f t="shared" si="97"/>
        <v>100</v>
      </c>
      <c r="V365" s="437">
        <f t="shared" si="88"/>
        <v>100</v>
      </c>
      <c r="W365" s="437">
        <f t="shared" si="89"/>
        <v>0</v>
      </c>
    </row>
    <row r="366" spans="1:23" s="151" customFormat="1" ht="15.75" hidden="1" customHeight="1" x14ac:dyDescent="0.3">
      <c r="A366" s="450" t="s">
        <v>419</v>
      </c>
      <c r="B366" s="432" t="s">
        <v>157</v>
      </c>
      <c r="C366" s="432" t="s">
        <v>180</v>
      </c>
      <c r="D366" s="440">
        <f t="shared" si="95"/>
        <v>0</v>
      </c>
      <c r="E366" s="440"/>
      <c r="F366" s="440"/>
      <c r="G366" s="440">
        <f t="shared" si="80"/>
        <v>0</v>
      </c>
      <c r="H366" s="440"/>
      <c r="I366" s="440"/>
      <c r="J366" s="439"/>
      <c r="K366" s="439"/>
      <c r="L366" s="439"/>
      <c r="M366" s="439"/>
      <c r="N366" s="439"/>
      <c r="O366" s="439"/>
      <c r="P366" s="439"/>
      <c r="Q366" s="439"/>
      <c r="R366" s="439"/>
      <c r="S366" s="439"/>
      <c r="T366" s="438">
        <f t="shared" si="83"/>
        <v>0</v>
      </c>
      <c r="U366" s="440">
        <f t="shared" si="97"/>
        <v>0</v>
      </c>
      <c r="V366" s="437">
        <f t="shared" si="88"/>
        <v>0</v>
      </c>
      <c r="W366" s="437">
        <f t="shared" si="89"/>
        <v>0</v>
      </c>
    </row>
    <row r="367" spans="1:23" s="151" customFormat="1" ht="18.75" x14ac:dyDescent="0.3">
      <c r="A367" s="450" t="s">
        <v>420</v>
      </c>
      <c r="B367" s="432" t="s">
        <v>157</v>
      </c>
      <c r="C367" s="432" t="s">
        <v>180</v>
      </c>
      <c r="D367" s="440">
        <f t="shared" si="95"/>
        <v>0</v>
      </c>
      <c r="E367" s="440"/>
      <c r="F367" s="440"/>
      <c r="G367" s="440">
        <f t="shared" si="80"/>
        <v>166.6</v>
      </c>
      <c r="H367" s="440">
        <v>166.6</v>
      </c>
      <c r="I367" s="440"/>
      <c r="J367" s="439"/>
      <c r="K367" s="439"/>
      <c r="L367" s="439"/>
      <c r="M367" s="439"/>
      <c r="N367" s="439"/>
      <c r="O367" s="439"/>
      <c r="P367" s="439"/>
      <c r="Q367" s="439"/>
      <c r="R367" s="439"/>
      <c r="S367" s="439"/>
      <c r="T367" s="438">
        <f t="shared" si="83"/>
        <v>0</v>
      </c>
      <c r="U367" s="440">
        <f t="shared" si="97"/>
        <v>166.6</v>
      </c>
      <c r="V367" s="437">
        <f t="shared" si="88"/>
        <v>166.6</v>
      </c>
      <c r="W367" s="437">
        <f t="shared" si="89"/>
        <v>0</v>
      </c>
    </row>
    <row r="368" spans="1:23" s="151" customFormat="1" ht="57.75" customHeight="1" x14ac:dyDescent="0.3">
      <c r="A368" s="450" t="s">
        <v>424</v>
      </c>
      <c r="B368" s="432" t="s">
        <v>157</v>
      </c>
      <c r="C368" s="432" t="s">
        <v>180</v>
      </c>
      <c r="D368" s="440">
        <f t="shared" si="95"/>
        <v>102305.79999999999</v>
      </c>
      <c r="E368" s="440">
        <v>42553.7</v>
      </c>
      <c r="F368" s="440">
        <v>59752.1</v>
      </c>
      <c r="G368" s="440">
        <f t="shared" si="80"/>
        <v>102305.79999999999</v>
      </c>
      <c r="H368" s="440">
        <v>42553.7</v>
      </c>
      <c r="I368" s="440">
        <v>59752.1</v>
      </c>
      <c r="J368" s="439"/>
      <c r="K368" s="439"/>
      <c r="L368" s="439"/>
      <c r="M368" s="439"/>
      <c r="N368" s="439"/>
      <c r="O368" s="439"/>
      <c r="P368" s="439"/>
      <c r="Q368" s="439"/>
      <c r="R368" s="439"/>
      <c r="S368" s="439"/>
      <c r="T368" s="438">
        <f t="shared" si="83"/>
        <v>0</v>
      </c>
      <c r="U368" s="440">
        <f t="shared" si="97"/>
        <v>102305.79999999999</v>
      </c>
      <c r="V368" s="437">
        <f t="shared" si="88"/>
        <v>42553.7</v>
      </c>
      <c r="W368" s="437">
        <f t="shared" si="89"/>
        <v>59752.1</v>
      </c>
    </row>
    <row r="369" spans="1:23" s="151" customFormat="1" ht="24" hidden="1" customHeight="1" x14ac:dyDescent="0.3">
      <c r="A369" s="450" t="s">
        <v>0</v>
      </c>
      <c r="B369" s="432"/>
      <c r="C369" s="432"/>
      <c r="D369" s="440">
        <f t="shared" si="95"/>
        <v>0</v>
      </c>
      <c r="E369" s="440"/>
      <c r="F369" s="440"/>
      <c r="G369" s="440">
        <f t="shared" si="80"/>
        <v>0</v>
      </c>
      <c r="H369" s="440"/>
      <c r="I369" s="440"/>
      <c r="J369" s="439"/>
      <c r="K369" s="439"/>
      <c r="L369" s="439"/>
      <c r="M369" s="439"/>
      <c r="N369" s="439"/>
      <c r="O369" s="439"/>
      <c r="P369" s="439"/>
      <c r="Q369" s="439"/>
      <c r="R369" s="439"/>
      <c r="S369" s="439"/>
      <c r="T369" s="438">
        <f t="shared" si="83"/>
        <v>0</v>
      </c>
      <c r="U369" s="440">
        <f t="shared" si="97"/>
        <v>0</v>
      </c>
      <c r="V369" s="437">
        <f t="shared" si="88"/>
        <v>0</v>
      </c>
      <c r="W369" s="437">
        <f t="shared" si="89"/>
        <v>0</v>
      </c>
    </row>
    <row r="370" spans="1:23" s="430" customFormat="1" ht="36.75" customHeight="1" collapsed="1" x14ac:dyDescent="0.3">
      <c r="A370" s="450" t="s">
        <v>986</v>
      </c>
      <c r="B370" s="432" t="s">
        <v>157</v>
      </c>
      <c r="C370" s="432" t="s">
        <v>180</v>
      </c>
      <c r="D370" s="440">
        <f t="shared" si="95"/>
        <v>4320</v>
      </c>
      <c r="E370" s="440">
        <v>2000</v>
      </c>
      <c r="F370" s="440">
        <v>2320</v>
      </c>
      <c r="G370" s="440">
        <f t="shared" si="80"/>
        <v>6061.2</v>
      </c>
      <c r="H370" s="440">
        <v>3480</v>
      </c>
      <c r="I370" s="440">
        <v>2581.1999999999998</v>
      </c>
      <c r="J370" s="438"/>
      <c r="K370" s="438"/>
      <c r="L370" s="438"/>
      <c r="M370" s="438"/>
      <c r="N370" s="438"/>
      <c r="O370" s="438"/>
      <c r="P370" s="438"/>
      <c r="Q370" s="438"/>
      <c r="R370" s="438"/>
      <c r="S370" s="438"/>
      <c r="T370" s="438">
        <f t="shared" si="83"/>
        <v>0</v>
      </c>
      <c r="U370" s="440">
        <f t="shared" si="97"/>
        <v>6061.2</v>
      </c>
      <c r="V370" s="437">
        <f t="shared" si="88"/>
        <v>3480</v>
      </c>
      <c r="W370" s="437">
        <f t="shared" si="89"/>
        <v>2581.1999999999998</v>
      </c>
    </row>
    <row r="371" spans="1:23" s="430" customFormat="1" ht="18.75" hidden="1" outlineLevel="1" x14ac:dyDescent="0.3">
      <c r="A371" s="450" t="s">
        <v>245</v>
      </c>
      <c r="B371" s="432" t="s">
        <v>157</v>
      </c>
      <c r="C371" s="432" t="s">
        <v>180</v>
      </c>
      <c r="D371" s="440">
        <f t="shared" si="95"/>
        <v>0</v>
      </c>
      <c r="E371" s="440"/>
      <c r="F371" s="440"/>
      <c r="G371" s="440">
        <f t="shared" si="80"/>
        <v>0</v>
      </c>
      <c r="H371" s="440"/>
      <c r="I371" s="440"/>
      <c r="J371" s="438"/>
      <c r="K371" s="438"/>
      <c r="L371" s="438"/>
      <c r="M371" s="438"/>
      <c r="N371" s="438"/>
      <c r="O371" s="438"/>
      <c r="P371" s="438"/>
      <c r="Q371" s="438"/>
      <c r="R371" s="438"/>
      <c r="S371" s="438"/>
      <c r="T371" s="438">
        <f t="shared" si="83"/>
        <v>0</v>
      </c>
      <c r="U371" s="440">
        <f t="shared" si="97"/>
        <v>0</v>
      </c>
      <c r="V371" s="437">
        <f t="shared" si="88"/>
        <v>0</v>
      </c>
      <c r="W371" s="437">
        <f t="shared" si="89"/>
        <v>0</v>
      </c>
    </row>
    <row r="372" spans="1:23" s="430" customFormat="1" ht="18.75" hidden="1" outlineLevel="1" x14ac:dyDescent="0.3">
      <c r="A372" s="450" t="s">
        <v>246</v>
      </c>
      <c r="B372" s="432" t="s">
        <v>157</v>
      </c>
      <c r="C372" s="432" t="s">
        <v>180</v>
      </c>
      <c r="D372" s="440">
        <f t="shared" si="95"/>
        <v>0</v>
      </c>
      <c r="E372" s="440"/>
      <c r="F372" s="440"/>
      <c r="G372" s="440">
        <f t="shared" si="80"/>
        <v>0</v>
      </c>
      <c r="H372" s="440"/>
      <c r="I372" s="440"/>
      <c r="J372" s="438"/>
      <c r="K372" s="438"/>
      <c r="L372" s="438"/>
      <c r="M372" s="438"/>
      <c r="N372" s="438"/>
      <c r="O372" s="438"/>
      <c r="P372" s="438"/>
      <c r="Q372" s="438"/>
      <c r="R372" s="438"/>
      <c r="S372" s="438"/>
      <c r="T372" s="438">
        <f t="shared" si="83"/>
        <v>0</v>
      </c>
      <c r="U372" s="440">
        <f t="shared" si="97"/>
        <v>0</v>
      </c>
      <c r="V372" s="437">
        <f t="shared" si="88"/>
        <v>0</v>
      </c>
      <c r="W372" s="437">
        <f t="shared" si="89"/>
        <v>0</v>
      </c>
    </row>
    <row r="373" spans="1:23" s="430" customFormat="1" ht="18.75" hidden="1" outlineLevel="1" x14ac:dyDescent="0.3">
      <c r="A373" s="450" t="s">
        <v>247</v>
      </c>
      <c r="B373" s="432" t="s">
        <v>157</v>
      </c>
      <c r="C373" s="432" t="s">
        <v>180</v>
      </c>
      <c r="D373" s="440">
        <f t="shared" si="95"/>
        <v>0</v>
      </c>
      <c r="E373" s="440"/>
      <c r="F373" s="440"/>
      <c r="G373" s="440">
        <f t="shared" si="80"/>
        <v>0</v>
      </c>
      <c r="H373" s="440"/>
      <c r="I373" s="440"/>
      <c r="J373" s="438"/>
      <c r="K373" s="438"/>
      <c r="L373" s="438"/>
      <c r="M373" s="438"/>
      <c r="N373" s="438"/>
      <c r="O373" s="438"/>
      <c r="P373" s="438"/>
      <c r="Q373" s="438"/>
      <c r="R373" s="438"/>
      <c r="S373" s="438"/>
      <c r="T373" s="438">
        <f t="shared" si="83"/>
        <v>0</v>
      </c>
      <c r="U373" s="440">
        <f t="shared" si="97"/>
        <v>0</v>
      </c>
      <c r="V373" s="437">
        <f t="shared" si="88"/>
        <v>0</v>
      </c>
      <c r="W373" s="437">
        <f t="shared" si="89"/>
        <v>0</v>
      </c>
    </row>
    <row r="374" spans="1:23" s="430" customFormat="1" ht="18.75" hidden="1" outlineLevel="1" x14ac:dyDescent="0.3">
      <c r="A374" s="450" t="s">
        <v>248</v>
      </c>
      <c r="B374" s="432" t="s">
        <v>157</v>
      </c>
      <c r="C374" s="432" t="s">
        <v>180</v>
      </c>
      <c r="D374" s="440">
        <f t="shared" si="95"/>
        <v>0</v>
      </c>
      <c r="E374" s="440"/>
      <c r="F374" s="440"/>
      <c r="G374" s="440">
        <f t="shared" si="80"/>
        <v>0</v>
      </c>
      <c r="H374" s="440"/>
      <c r="I374" s="440"/>
      <c r="J374" s="438"/>
      <c r="K374" s="438"/>
      <c r="L374" s="438"/>
      <c r="M374" s="438"/>
      <c r="N374" s="438"/>
      <c r="O374" s="438"/>
      <c r="P374" s="438"/>
      <c r="Q374" s="438"/>
      <c r="R374" s="438"/>
      <c r="S374" s="438"/>
      <c r="T374" s="438">
        <f t="shared" si="83"/>
        <v>0</v>
      </c>
      <c r="U374" s="440">
        <f t="shared" si="97"/>
        <v>0</v>
      </c>
      <c r="V374" s="437">
        <f t="shared" si="88"/>
        <v>0</v>
      </c>
      <c r="W374" s="437">
        <f t="shared" si="89"/>
        <v>0</v>
      </c>
    </row>
    <row r="375" spans="1:23" s="430" customFormat="1" ht="18.75" hidden="1" outlineLevel="1" x14ac:dyDescent="0.3">
      <c r="A375" s="450" t="s">
        <v>197</v>
      </c>
      <c r="B375" s="432" t="s">
        <v>157</v>
      </c>
      <c r="C375" s="432" t="s">
        <v>180</v>
      </c>
      <c r="D375" s="440">
        <f t="shared" si="95"/>
        <v>0</v>
      </c>
      <c r="E375" s="440"/>
      <c r="F375" s="440"/>
      <c r="G375" s="440">
        <f t="shared" si="80"/>
        <v>0</v>
      </c>
      <c r="H375" s="440"/>
      <c r="I375" s="440"/>
      <c r="J375" s="438"/>
      <c r="K375" s="438"/>
      <c r="L375" s="438"/>
      <c r="M375" s="438"/>
      <c r="N375" s="438"/>
      <c r="O375" s="438"/>
      <c r="P375" s="438"/>
      <c r="Q375" s="438"/>
      <c r="R375" s="438"/>
      <c r="S375" s="438"/>
      <c r="T375" s="438">
        <f t="shared" si="83"/>
        <v>0</v>
      </c>
      <c r="U375" s="440">
        <f t="shared" si="97"/>
        <v>0</v>
      </c>
      <c r="V375" s="437">
        <f t="shared" si="88"/>
        <v>0</v>
      </c>
      <c r="W375" s="437">
        <f t="shared" si="89"/>
        <v>0</v>
      </c>
    </row>
    <row r="376" spans="1:23" s="430" customFormat="1" ht="18.75" hidden="1" outlineLevel="1" x14ac:dyDescent="0.3">
      <c r="A376" s="450" t="s">
        <v>198</v>
      </c>
      <c r="B376" s="432" t="s">
        <v>157</v>
      </c>
      <c r="C376" s="432" t="s">
        <v>180</v>
      </c>
      <c r="D376" s="440">
        <f t="shared" si="95"/>
        <v>0</v>
      </c>
      <c r="E376" s="440"/>
      <c r="F376" s="440"/>
      <c r="G376" s="440">
        <f t="shared" si="80"/>
        <v>0</v>
      </c>
      <c r="H376" s="440"/>
      <c r="I376" s="440"/>
      <c r="J376" s="438"/>
      <c r="K376" s="438"/>
      <c r="L376" s="438"/>
      <c r="M376" s="438"/>
      <c r="N376" s="438"/>
      <c r="O376" s="438"/>
      <c r="P376" s="438"/>
      <c r="Q376" s="438"/>
      <c r="R376" s="438"/>
      <c r="S376" s="438"/>
      <c r="T376" s="438">
        <f t="shared" si="83"/>
        <v>0</v>
      </c>
      <c r="U376" s="440">
        <f t="shared" si="97"/>
        <v>0</v>
      </c>
      <c r="V376" s="437">
        <f t="shared" si="88"/>
        <v>0</v>
      </c>
      <c r="W376" s="437">
        <f t="shared" si="89"/>
        <v>0</v>
      </c>
    </row>
    <row r="377" spans="1:23" s="430" customFormat="1" ht="37.5" hidden="1" outlineLevel="1" x14ac:dyDescent="0.3">
      <c r="A377" s="450" t="s">
        <v>199</v>
      </c>
      <c r="B377" s="432" t="s">
        <v>157</v>
      </c>
      <c r="C377" s="432" t="s">
        <v>180</v>
      </c>
      <c r="D377" s="440">
        <f t="shared" si="95"/>
        <v>0</v>
      </c>
      <c r="E377" s="440"/>
      <c r="F377" s="440"/>
      <c r="G377" s="440">
        <f t="shared" si="80"/>
        <v>0</v>
      </c>
      <c r="H377" s="440"/>
      <c r="I377" s="440"/>
      <c r="J377" s="438"/>
      <c r="K377" s="438"/>
      <c r="L377" s="438"/>
      <c r="M377" s="438"/>
      <c r="N377" s="438"/>
      <c r="O377" s="438"/>
      <c r="P377" s="438"/>
      <c r="Q377" s="438"/>
      <c r="R377" s="438"/>
      <c r="S377" s="438"/>
      <c r="T377" s="438">
        <f t="shared" si="83"/>
        <v>0</v>
      </c>
      <c r="U377" s="440">
        <f t="shared" si="97"/>
        <v>0</v>
      </c>
      <c r="V377" s="437">
        <f t="shared" si="88"/>
        <v>0</v>
      </c>
      <c r="W377" s="437">
        <f t="shared" si="89"/>
        <v>0</v>
      </c>
    </row>
    <row r="378" spans="1:23" s="430" customFormat="1" ht="39.75" customHeight="1" x14ac:dyDescent="0.3">
      <c r="A378" s="450" t="s">
        <v>792</v>
      </c>
      <c r="B378" s="432" t="s">
        <v>157</v>
      </c>
      <c r="C378" s="432" t="s">
        <v>180</v>
      </c>
      <c r="D378" s="440">
        <f t="shared" si="95"/>
        <v>10008</v>
      </c>
      <c r="E378" s="440">
        <v>5004</v>
      </c>
      <c r="F378" s="440">
        <v>5004</v>
      </c>
      <c r="G378" s="440">
        <f t="shared" si="80"/>
        <v>0</v>
      </c>
      <c r="H378" s="440"/>
      <c r="I378" s="440"/>
      <c r="J378" s="438"/>
      <c r="K378" s="438"/>
      <c r="L378" s="438"/>
      <c r="M378" s="438"/>
      <c r="N378" s="438"/>
      <c r="O378" s="438"/>
      <c r="P378" s="438"/>
      <c r="Q378" s="438"/>
      <c r="R378" s="438"/>
      <c r="S378" s="438"/>
      <c r="T378" s="438">
        <f t="shared" si="83"/>
        <v>0</v>
      </c>
      <c r="U378" s="440">
        <f t="shared" si="97"/>
        <v>0</v>
      </c>
      <c r="V378" s="437">
        <f t="shared" si="88"/>
        <v>0</v>
      </c>
      <c r="W378" s="437">
        <f t="shared" si="89"/>
        <v>0</v>
      </c>
    </row>
    <row r="379" spans="1:23" s="430" customFormat="1" ht="36" customHeight="1" x14ac:dyDescent="0.3">
      <c r="A379" s="450" t="s">
        <v>125</v>
      </c>
      <c r="B379" s="432" t="s">
        <v>157</v>
      </c>
      <c r="C379" s="432" t="s">
        <v>180</v>
      </c>
      <c r="D379" s="440">
        <f t="shared" si="95"/>
        <v>250</v>
      </c>
      <c r="E379" s="440"/>
      <c r="F379" s="440">
        <v>250</v>
      </c>
      <c r="G379" s="440">
        <f t="shared" si="80"/>
        <v>0</v>
      </c>
      <c r="H379" s="440"/>
      <c r="I379" s="440">
        <v>0</v>
      </c>
      <c r="J379" s="438"/>
      <c r="K379" s="438"/>
      <c r="L379" s="438"/>
      <c r="M379" s="438"/>
      <c r="N379" s="438"/>
      <c r="O379" s="438"/>
      <c r="P379" s="438"/>
      <c r="Q379" s="438"/>
      <c r="R379" s="438"/>
      <c r="S379" s="438"/>
      <c r="T379" s="438">
        <f t="shared" si="83"/>
        <v>0</v>
      </c>
      <c r="U379" s="440">
        <f t="shared" si="97"/>
        <v>0</v>
      </c>
      <c r="V379" s="437">
        <f t="shared" si="88"/>
        <v>0</v>
      </c>
      <c r="W379" s="437">
        <f t="shared" si="89"/>
        <v>0</v>
      </c>
    </row>
    <row r="380" spans="1:23" s="151" customFormat="1" ht="20.25" customHeight="1" x14ac:dyDescent="0.3">
      <c r="A380" s="450" t="s">
        <v>864</v>
      </c>
      <c r="B380" s="432" t="s">
        <v>157</v>
      </c>
      <c r="C380" s="432" t="s">
        <v>180</v>
      </c>
      <c r="D380" s="440">
        <f t="shared" si="95"/>
        <v>500</v>
      </c>
      <c r="E380" s="440">
        <v>500</v>
      </c>
      <c r="F380" s="440"/>
      <c r="G380" s="440">
        <f t="shared" si="80"/>
        <v>666.7</v>
      </c>
      <c r="H380" s="440">
        <v>666.7</v>
      </c>
      <c r="I380" s="440"/>
      <c r="J380" s="439"/>
      <c r="K380" s="439"/>
      <c r="L380" s="439"/>
      <c r="M380" s="439"/>
      <c r="N380" s="439"/>
      <c r="O380" s="439"/>
      <c r="P380" s="439"/>
      <c r="Q380" s="439"/>
      <c r="R380" s="439"/>
      <c r="S380" s="439"/>
      <c r="T380" s="438">
        <f t="shared" si="83"/>
        <v>0</v>
      </c>
      <c r="U380" s="440">
        <f t="shared" si="97"/>
        <v>666.7</v>
      </c>
      <c r="V380" s="437">
        <f t="shared" si="88"/>
        <v>666.7</v>
      </c>
      <c r="W380" s="437">
        <f t="shared" si="89"/>
        <v>0</v>
      </c>
    </row>
    <row r="381" spans="1:23" s="151" customFormat="1" ht="19.5" customHeight="1" x14ac:dyDescent="0.3">
      <c r="A381" s="449" t="s">
        <v>252</v>
      </c>
      <c r="B381" s="433" t="s">
        <v>157</v>
      </c>
      <c r="C381" s="429" t="s">
        <v>157</v>
      </c>
      <c r="D381" s="436">
        <f t="shared" si="95"/>
        <v>51588.099999999991</v>
      </c>
      <c r="E381" s="444">
        <f>SUM(E382+E396+E402+E409+E412+E413)</f>
        <v>38272.799999999996</v>
      </c>
      <c r="F381" s="444">
        <f>SUM(F382+F396+F402+F409+F412+F413+F416)</f>
        <v>13315.3</v>
      </c>
      <c r="G381" s="436">
        <f t="shared" si="80"/>
        <v>65380.600000000006</v>
      </c>
      <c r="H381" s="444">
        <f>H382+H383+H409+H412+H413+H416</f>
        <v>50551.200000000004</v>
      </c>
      <c r="I381" s="444">
        <f>I382+I383+I409+I412+I413+I416</f>
        <v>14829.4</v>
      </c>
      <c r="J381" s="444">
        <f>SUM(J382+J396+J402+J409+J412+J413+J416+J408)</f>
        <v>0</v>
      </c>
      <c r="K381" s="444">
        <f>SUM(K382+K396+K402+K409+K412+K413+K416+K408)</f>
        <v>0</v>
      </c>
      <c r="L381" s="444"/>
      <c r="M381" s="444">
        <f>SUM(M382+M396+M402+M409+M412+M413+M416+M408)</f>
        <v>0</v>
      </c>
      <c r="N381" s="444">
        <f>N382+N383+N415</f>
        <v>0</v>
      </c>
      <c r="O381" s="444">
        <f>SUM(O382+O396+O402+O409+O412+O413+O416)</f>
        <v>0</v>
      </c>
      <c r="P381" s="444">
        <f>SUM(P382+P396+P402+P409+P412+P413+P416)</f>
        <v>0</v>
      </c>
      <c r="Q381" s="444">
        <f>SUM(Q382+Q396+Q402+Q409+Q412+Q413+Q416)</f>
        <v>0</v>
      </c>
      <c r="R381" s="444">
        <f>SUM(R382+R396+R402+R409+R412+R413+R416)</f>
        <v>0</v>
      </c>
      <c r="S381" s="444">
        <f>S382+S383+S415</f>
        <v>0</v>
      </c>
      <c r="T381" s="438">
        <f>SUM(J381:S381)</f>
        <v>0</v>
      </c>
      <c r="U381" s="436">
        <f>SUM(V381:W381)</f>
        <v>65380.600000000006</v>
      </c>
      <c r="V381" s="437">
        <f>H381+J381+K381+M381+N381</f>
        <v>50551.200000000004</v>
      </c>
      <c r="W381" s="437">
        <f>I381+O381+P381+Q381+R381+S381</f>
        <v>14829.4</v>
      </c>
    </row>
    <row r="382" spans="1:23" s="151" customFormat="1" ht="77.25" customHeight="1" x14ac:dyDescent="0.3">
      <c r="A382" s="450" t="s">
        <v>865</v>
      </c>
      <c r="B382" s="432" t="s">
        <v>157</v>
      </c>
      <c r="C382" s="431" t="s">
        <v>157</v>
      </c>
      <c r="D382" s="440">
        <f t="shared" si="95"/>
        <v>15342.9</v>
      </c>
      <c r="E382" s="445">
        <f>SUM(E383+E385+E386+E387+E388+E389+E390+E391+E392+E393+E394+E395)</f>
        <v>2027.6</v>
      </c>
      <c r="F382" s="445">
        <v>13315.3</v>
      </c>
      <c r="G382" s="440">
        <f t="shared" si="80"/>
        <v>0</v>
      </c>
      <c r="H382" s="445">
        <v>0</v>
      </c>
      <c r="I382" s="445">
        <v>0</v>
      </c>
      <c r="J382" s="439"/>
      <c r="K382" s="439"/>
      <c r="L382" s="439"/>
      <c r="M382" s="439"/>
      <c r="N382" s="439"/>
      <c r="O382" s="439"/>
      <c r="P382" s="439"/>
      <c r="Q382" s="439"/>
      <c r="R382" s="439"/>
      <c r="S382" s="439"/>
      <c r="T382" s="438">
        <f t="shared" si="83"/>
        <v>0</v>
      </c>
      <c r="U382" s="440">
        <f t="shared" si="97"/>
        <v>0</v>
      </c>
      <c r="V382" s="437">
        <f t="shared" ref="V382:V394" si="98">H382+J382+K382+M382+N382</f>
        <v>0</v>
      </c>
      <c r="W382" s="437">
        <f t="shared" ref="W382:W403" si="99">I382+O382+P382+Q382+R382+S382</f>
        <v>0</v>
      </c>
    </row>
    <row r="383" spans="1:23" s="151" customFormat="1" ht="45.75" customHeight="1" x14ac:dyDescent="0.3">
      <c r="A383" s="450" t="s">
        <v>1124</v>
      </c>
      <c r="B383" s="432" t="s">
        <v>157</v>
      </c>
      <c r="C383" s="431" t="s">
        <v>157</v>
      </c>
      <c r="D383" s="440">
        <f t="shared" si="95"/>
        <v>0</v>
      </c>
      <c r="E383" s="440"/>
      <c r="F383" s="440"/>
      <c r="G383" s="440">
        <f>SUM(H383:I383)</f>
        <v>26204.400000000001</v>
      </c>
      <c r="H383" s="439">
        <f>SUM(H384:H404)</f>
        <v>12028.5</v>
      </c>
      <c r="I383" s="439">
        <f>SUM(I384:I404)</f>
        <v>14175.9</v>
      </c>
      <c r="J383" s="439"/>
      <c r="K383" s="439"/>
      <c r="L383" s="439"/>
      <c r="M383" s="439"/>
      <c r="N383" s="439">
        <f>SUM(N384:N404)</f>
        <v>0</v>
      </c>
      <c r="O383" s="439"/>
      <c r="P383" s="439"/>
      <c r="Q383" s="439"/>
      <c r="R383" s="439"/>
      <c r="S383" s="439">
        <f>SUM(S384:S404)</f>
        <v>0</v>
      </c>
      <c r="T383" s="438">
        <f t="shared" si="83"/>
        <v>0</v>
      </c>
      <c r="U383" s="440">
        <f t="shared" si="97"/>
        <v>26204.400000000001</v>
      </c>
      <c r="V383" s="437">
        <f t="shared" si="98"/>
        <v>12028.5</v>
      </c>
      <c r="W383" s="437">
        <f t="shared" si="99"/>
        <v>14175.9</v>
      </c>
    </row>
    <row r="384" spans="1:23" s="151" customFormat="1" ht="45.75" customHeight="1" x14ac:dyDescent="0.3">
      <c r="A384" s="450" t="s">
        <v>1129</v>
      </c>
      <c r="B384" s="432" t="s">
        <v>157</v>
      </c>
      <c r="C384" s="431" t="s">
        <v>157</v>
      </c>
      <c r="D384" s="440"/>
      <c r="E384" s="440"/>
      <c r="F384" s="440"/>
      <c r="G384" s="440">
        <f>SUM(H384:I384)</f>
        <v>9740.1999999999989</v>
      </c>
      <c r="H384" s="439">
        <v>1584.8</v>
      </c>
      <c r="I384" s="440">
        <v>8155.4</v>
      </c>
      <c r="J384" s="439"/>
      <c r="K384" s="439"/>
      <c r="L384" s="439"/>
      <c r="M384" s="439"/>
      <c r="N384" s="439"/>
      <c r="O384" s="439"/>
      <c r="P384" s="439"/>
      <c r="Q384" s="439"/>
      <c r="R384" s="439"/>
      <c r="S384" s="439"/>
      <c r="T384" s="438"/>
      <c r="U384" s="440">
        <f t="shared" ref="U384" si="100">SUM(V384:W384)</f>
        <v>9740.1999999999989</v>
      </c>
      <c r="V384" s="437">
        <f t="shared" ref="V384" si="101">H384+J384+K384+M384+N384</f>
        <v>1584.8</v>
      </c>
      <c r="W384" s="437">
        <f t="shared" si="99"/>
        <v>8155.4</v>
      </c>
    </row>
    <row r="385" spans="1:23" s="151" customFormat="1" ht="18.75" x14ac:dyDescent="0.3">
      <c r="A385" s="450" t="s">
        <v>1127</v>
      </c>
      <c r="B385" s="432" t="s">
        <v>157</v>
      </c>
      <c r="C385" s="431" t="s">
        <v>157</v>
      </c>
      <c r="D385" s="440">
        <f t="shared" si="95"/>
        <v>0</v>
      </c>
      <c r="E385" s="440"/>
      <c r="F385" s="440"/>
      <c r="G385" s="440">
        <f t="shared" si="80"/>
        <v>8229.7999999999993</v>
      </c>
      <c r="H385" s="439">
        <v>2580.1999999999998</v>
      </c>
      <c r="I385" s="440">
        <v>5649.6</v>
      </c>
      <c r="J385" s="439"/>
      <c r="K385" s="439"/>
      <c r="L385" s="439"/>
      <c r="M385" s="439"/>
      <c r="N385" s="439"/>
      <c r="O385" s="439"/>
      <c r="P385" s="439"/>
      <c r="Q385" s="439"/>
      <c r="R385" s="439"/>
      <c r="S385" s="439"/>
      <c r="T385" s="438">
        <f t="shared" si="83"/>
        <v>0</v>
      </c>
      <c r="U385" s="440">
        <f t="shared" si="97"/>
        <v>8229.7999999999993</v>
      </c>
      <c r="V385" s="437">
        <f t="shared" si="98"/>
        <v>2580.1999999999998</v>
      </c>
      <c r="W385" s="437">
        <f t="shared" si="99"/>
        <v>5649.6</v>
      </c>
    </row>
    <row r="386" spans="1:23" s="151" customFormat="1" ht="18.75" x14ac:dyDescent="0.3">
      <c r="A386" s="450" t="s">
        <v>756</v>
      </c>
      <c r="B386" s="432" t="s">
        <v>157</v>
      </c>
      <c r="C386" s="431" t="s">
        <v>157</v>
      </c>
      <c r="D386" s="440">
        <f t="shared" si="95"/>
        <v>0</v>
      </c>
      <c r="E386" s="440"/>
      <c r="F386" s="440"/>
      <c r="G386" s="440">
        <f t="shared" si="80"/>
        <v>148.80000000000001</v>
      </c>
      <c r="H386" s="439">
        <v>148.80000000000001</v>
      </c>
      <c r="I386" s="440"/>
      <c r="J386" s="439"/>
      <c r="K386" s="439"/>
      <c r="L386" s="439"/>
      <c r="M386" s="439"/>
      <c r="N386" s="439"/>
      <c r="O386" s="439"/>
      <c r="P386" s="439"/>
      <c r="Q386" s="439"/>
      <c r="R386" s="439"/>
      <c r="S386" s="439"/>
      <c r="T386" s="438">
        <f t="shared" si="83"/>
        <v>0</v>
      </c>
      <c r="U386" s="440">
        <f t="shared" si="97"/>
        <v>148.80000000000001</v>
      </c>
      <c r="V386" s="437">
        <f t="shared" si="98"/>
        <v>148.80000000000001</v>
      </c>
      <c r="W386" s="437">
        <f t="shared" si="99"/>
        <v>0</v>
      </c>
    </row>
    <row r="387" spans="1:23" s="151" customFormat="1" ht="18.75" x14ac:dyDescent="0.3">
      <c r="A387" s="450" t="s">
        <v>757</v>
      </c>
      <c r="B387" s="432" t="s">
        <v>157</v>
      </c>
      <c r="C387" s="431" t="s">
        <v>157</v>
      </c>
      <c r="D387" s="440">
        <f t="shared" si="95"/>
        <v>0</v>
      </c>
      <c r="E387" s="440"/>
      <c r="F387" s="440"/>
      <c r="G387" s="440">
        <f t="shared" ref="G387:G408" si="102">SUM(H387:I387)</f>
        <v>373</v>
      </c>
      <c r="H387" s="439">
        <v>373</v>
      </c>
      <c r="I387" s="440"/>
      <c r="J387" s="439"/>
      <c r="K387" s="439"/>
      <c r="L387" s="439"/>
      <c r="M387" s="439"/>
      <c r="N387" s="439"/>
      <c r="O387" s="439"/>
      <c r="P387" s="439"/>
      <c r="Q387" s="439"/>
      <c r="R387" s="439"/>
      <c r="S387" s="439"/>
      <c r="T387" s="438">
        <f t="shared" si="83"/>
        <v>0</v>
      </c>
      <c r="U387" s="440">
        <f t="shared" si="97"/>
        <v>373</v>
      </c>
      <c r="V387" s="437">
        <f t="shared" si="98"/>
        <v>373</v>
      </c>
      <c r="W387" s="437">
        <f t="shared" si="99"/>
        <v>0</v>
      </c>
    </row>
    <row r="388" spans="1:23" s="151" customFormat="1" ht="18.75" x14ac:dyDescent="0.3">
      <c r="A388" s="450" t="s">
        <v>758</v>
      </c>
      <c r="B388" s="432" t="s">
        <v>157</v>
      </c>
      <c r="C388" s="431" t="s">
        <v>157</v>
      </c>
      <c r="D388" s="440">
        <f t="shared" si="95"/>
        <v>0</v>
      </c>
      <c r="E388" s="440"/>
      <c r="F388" s="440"/>
      <c r="G388" s="440">
        <f t="shared" si="102"/>
        <v>373</v>
      </c>
      <c r="H388" s="439">
        <v>373</v>
      </c>
      <c r="I388" s="440"/>
      <c r="J388" s="439"/>
      <c r="K388" s="439"/>
      <c r="L388" s="439"/>
      <c r="M388" s="439"/>
      <c r="N388" s="439"/>
      <c r="O388" s="439"/>
      <c r="P388" s="439"/>
      <c r="Q388" s="439"/>
      <c r="R388" s="439"/>
      <c r="S388" s="439"/>
      <c r="T388" s="438">
        <f t="shared" si="83"/>
        <v>0</v>
      </c>
      <c r="U388" s="440">
        <f t="shared" si="97"/>
        <v>373</v>
      </c>
      <c r="V388" s="437">
        <f t="shared" si="98"/>
        <v>373</v>
      </c>
      <c r="W388" s="437">
        <f t="shared" si="99"/>
        <v>0</v>
      </c>
    </row>
    <row r="389" spans="1:23" s="151" customFormat="1" ht="18.75" x14ac:dyDescent="0.3">
      <c r="A389" s="450" t="s">
        <v>759</v>
      </c>
      <c r="B389" s="432" t="s">
        <v>157</v>
      </c>
      <c r="C389" s="431" t="s">
        <v>157</v>
      </c>
      <c r="D389" s="440">
        <f t="shared" si="95"/>
        <v>0</v>
      </c>
      <c r="E389" s="440"/>
      <c r="F389" s="440"/>
      <c r="G389" s="440">
        <f t="shared" si="102"/>
        <v>448</v>
      </c>
      <c r="H389" s="439">
        <v>448</v>
      </c>
      <c r="I389" s="440"/>
      <c r="J389" s="439"/>
      <c r="K389" s="439"/>
      <c r="L389" s="439"/>
      <c r="M389" s="439"/>
      <c r="N389" s="439"/>
      <c r="O389" s="439"/>
      <c r="P389" s="439"/>
      <c r="Q389" s="439"/>
      <c r="R389" s="439"/>
      <c r="S389" s="439"/>
      <c r="T389" s="438">
        <f t="shared" si="83"/>
        <v>0</v>
      </c>
      <c r="U389" s="440">
        <f t="shared" si="97"/>
        <v>448</v>
      </c>
      <c r="V389" s="437">
        <f t="shared" si="98"/>
        <v>448</v>
      </c>
      <c r="W389" s="437">
        <f t="shared" si="99"/>
        <v>0</v>
      </c>
    </row>
    <row r="390" spans="1:23" s="151" customFormat="1" ht="18.75" x14ac:dyDescent="0.3">
      <c r="A390" s="450" t="s">
        <v>762</v>
      </c>
      <c r="B390" s="432" t="s">
        <v>157</v>
      </c>
      <c r="C390" s="431" t="s">
        <v>157</v>
      </c>
      <c r="D390" s="440">
        <f t="shared" si="95"/>
        <v>0</v>
      </c>
      <c r="E390" s="440"/>
      <c r="F390" s="440"/>
      <c r="G390" s="440">
        <f t="shared" si="102"/>
        <v>144</v>
      </c>
      <c r="H390" s="439">
        <v>144</v>
      </c>
      <c r="I390" s="440"/>
      <c r="J390" s="439"/>
      <c r="K390" s="439"/>
      <c r="L390" s="439"/>
      <c r="M390" s="439"/>
      <c r="N390" s="439"/>
      <c r="O390" s="439"/>
      <c r="P390" s="439"/>
      <c r="Q390" s="439"/>
      <c r="R390" s="439"/>
      <c r="S390" s="439"/>
      <c r="T390" s="438">
        <f t="shared" si="83"/>
        <v>0</v>
      </c>
      <c r="U390" s="440">
        <f t="shared" si="97"/>
        <v>144</v>
      </c>
      <c r="V390" s="437">
        <f t="shared" si="98"/>
        <v>144</v>
      </c>
      <c r="W390" s="437">
        <f t="shared" si="99"/>
        <v>0</v>
      </c>
    </row>
    <row r="391" spans="1:23" s="151" customFormat="1" ht="18.75" x14ac:dyDescent="0.3">
      <c r="A391" s="450" t="s">
        <v>760</v>
      </c>
      <c r="B391" s="432" t="s">
        <v>157</v>
      </c>
      <c r="C391" s="431" t="s">
        <v>157</v>
      </c>
      <c r="D391" s="440">
        <f t="shared" si="95"/>
        <v>0</v>
      </c>
      <c r="E391" s="440"/>
      <c r="F391" s="440"/>
      <c r="G391" s="440">
        <f t="shared" si="102"/>
        <v>112</v>
      </c>
      <c r="H391" s="439">
        <v>112</v>
      </c>
      <c r="I391" s="440"/>
      <c r="J391" s="439"/>
      <c r="K391" s="439"/>
      <c r="L391" s="439"/>
      <c r="M391" s="439"/>
      <c r="N391" s="439"/>
      <c r="O391" s="439"/>
      <c r="P391" s="439"/>
      <c r="Q391" s="439"/>
      <c r="R391" s="439"/>
      <c r="S391" s="439"/>
      <c r="T391" s="438">
        <f t="shared" si="83"/>
        <v>0</v>
      </c>
      <c r="U391" s="440">
        <f t="shared" si="97"/>
        <v>112</v>
      </c>
      <c r="V391" s="437">
        <f t="shared" si="98"/>
        <v>112</v>
      </c>
      <c r="W391" s="437">
        <f t="shared" si="99"/>
        <v>0</v>
      </c>
    </row>
    <row r="392" spans="1:23" s="151" customFormat="1" ht="18.75" x14ac:dyDescent="0.3">
      <c r="A392" s="450" t="s">
        <v>761</v>
      </c>
      <c r="B392" s="432" t="s">
        <v>157</v>
      </c>
      <c r="C392" s="431" t="s">
        <v>157</v>
      </c>
      <c r="D392" s="440">
        <f t="shared" si="95"/>
        <v>0</v>
      </c>
      <c r="E392" s="440"/>
      <c r="F392" s="440"/>
      <c r="G392" s="440">
        <f t="shared" si="102"/>
        <v>280</v>
      </c>
      <c r="H392" s="439">
        <v>280</v>
      </c>
      <c r="I392" s="440"/>
      <c r="J392" s="439"/>
      <c r="K392" s="439"/>
      <c r="L392" s="439"/>
      <c r="M392" s="439"/>
      <c r="N392" s="439"/>
      <c r="O392" s="439"/>
      <c r="P392" s="439"/>
      <c r="Q392" s="439"/>
      <c r="R392" s="439"/>
      <c r="S392" s="439"/>
      <c r="T392" s="438">
        <f t="shared" si="83"/>
        <v>0</v>
      </c>
      <c r="U392" s="440">
        <f t="shared" si="97"/>
        <v>280</v>
      </c>
      <c r="V392" s="437">
        <f t="shared" si="98"/>
        <v>280</v>
      </c>
      <c r="W392" s="437">
        <f t="shared" si="99"/>
        <v>0</v>
      </c>
    </row>
    <row r="393" spans="1:23" s="151" customFormat="1" ht="18.75" x14ac:dyDescent="0.3">
      <c r="A393" s="450" t="s">
        <v>409</v>
      </c>
      <c r="B393" s="432" t="s">
        <v>157</v>
      </c>
      <c r="C393" s="431" t="s">
        <v>157</v>
      </c>
      <c r="D393" s="440">
        <f t="shared" si="95"/>
        <v>0</v>
      </c>
      <c r="E393" s="440"/>
      <c r="F393" s="440"/>
      <c r="G393" s="440">
        <f t="shared" si="102"/>
        <v>148.80000000000001</v>
      </c>
      <c r="H393" s="439">
        <v>148.80000000000001</v>
      </c>
      <c r="I393" s="440"/>
      <c r="J393" s="439"/>
      <c r="K393" s="439"/>
      <c r="L393" s="439"/>
      <c r="M393" s="439"/>
      <c r="N393" s="439"/>
      <c r="O393" s="439"/>
      <c r="P393" s="439"/>
      <c r="Q393" s="439"/>
      <c r="R393" s="439"/>
      <c r="S393" s="439"/>
      <c r="T393" s="438">
        <f t="shared" si="83"/>
        <v>0</v>
      </c>
      <c r="U393" s="440">
        <f t="shared" si="97"/>
        <v>148.80000000000001</v>
      </c>
      <c r="V393" s="437">
        <f t="shared" si="98"/>
        <v>148.80000000000001</v>
      </c>
      <c r="W393" s="437">
        <f t="shared" si="99"/>
        <v>0</v>
      </c>
    </row>
    <row r="394" spans="1:23" s="151" customFormat="1" ht="18.75" x14ac:dyDescent="0.3">
      <c r="A394" s="450" t="s">
        <v>969</v>
      </c>
      <c r="B394" s="432" t="s">
        <v>157</v>
      </c>
      <c r="C394" s="431" t="s">
        <v>157</v>
      </c>
      <c r="D394" s="440">
        <v>0</v>
      </c>
      <c r="E394" s="440"/>
      <c r="F394" s="440">
        <v>6202.2</v>
      </c>
      <c r="G394" s="440">
        <f t="shared" si="102"/>
        <v>342.8</v>
      </c>
      <c r="H394" s="439">
        <v>200</v>
      </c>
      <c r="I394" s="440">
        <v>142.80000000000001</v>
      </c>
      <c r="J394" s="439"/>
      <c r="K394" s="439"/>
      <c r="L394" s="439"/>
      <c r="M394" s="439"/>
      <c r="N394" s="439"/>
      <c r="O394" s="439"/>
      <c r="P394" s="439"/>
      <c r="Q394" s="439"/>
      <c r="R394" s="439"/>
      <c r="S394" s="439"/>
      <c r="T394" s="438">
        <f t="shared" si="83"/>
        <v>0</v>
      </c>
      <c r="U394" s="440">
        <f t="shared" si="97"/>
        <v>342.8</v>
      </c>
      <c r="V394" s="437">
        <f t="shared" si="98"/>
        <v>200</v>
      </c>
      <c r="W394" s="437">
        <f>I394+O394+P394+Q394+R394+S394</f>
        <v>142.80000000000001</v>
      </c>
    </row>
    <row r="395" spans="1:23" s="151" customFormat="1" ht="18.75" x14ac:dyDescent="0.3">
      <c r="A395" s="450" t="s">
        <v>773</v>
      </c>
      <c r="B395" s="432" t="s">
        <v>157</v>
      </c>
      <c r="C395" s="431" t="s">
        <v>157</v>
      </c>
      <c r="D395" s="440">
        <v>0</v>
      </c>
      <c r="E395" s="440">
        <v>2027.6</v>
      </c>
      <c r="F395" s="440"/>
      <c r="G395" s="440">
        <f t="shared" si="102"/>
        <v>1850</v>
      </c>
      <c r="H395" s="439">
        <v>1850</v>
      </c>
      <c r="I395" s="440"/>
      <c r="J395" s="439"/>
      <c r="K395" s="439"/>
      <c r="L395" s="439"/>
      <c r="M395" s="439"/>
      <c r="N395" s="439"/>
      <c r="O395" s="439"/>
      <c r="P395" s="439"/>
      <c r="Q395" s="439"/>
      <c r="R395" s="439"/>
      <c r="S395" s="439"/>
      <c r="T395" s="438">
        <f t="shared" si="83"/>
        <v>0</v>
      </c>
      <c r="U395" s="440">
        <f t="shared" si="97"/>
        <v>1850</v>
      </c>
      <c r="V395" s="437">
        <f t="shared" si="88"/>
        <v>1850</v>
      </c>
      <c r="W395" s="437">
        <f t="shared" si="99"/>
        <v>0</v>
      </c>
    </row>
    <row r="396" spans="1:23" s="151" customFormat="1" ht="27.75" customHeight="1" collapsed="1" x14ac:dyDescent="0.3">
      <c r="A396" s="450" t="s">
        <v>430</v>
      </c>
      <c r="B396" s="432" t="s">
        <v>157</v>
      </c>
      <c r="C396" s="431" t="s">
        <v>157</v>
      </c>
      <c r="D396" s="440">
        <f t="shared" si="95"/>
        <v>0</v>
      </c>
      <c r="E396" s="440"/>
      <c r="F396" s="440"/>
      <c r="G396" s="440">
        <f t="shared" si="102"/>
        <v>800.9</v>
      </c>
      <c r="H396" s="439">
        <v>800.9</v>
      </c>
      <c r="I396" s="440"/>
      <c r="J396" s="439"/>
      <c r="K396" s="439"/>
      <c r="L396" s="439"/>
      <c r="M396" s="439"/>
      <c r="N396" s="439"/>
      <c r="O396" s="439"/>
      <c r="P396" s="439"/>
      <c r="Q396" s="439"/>
      <c r="R396" s="439"/>
      <c r="S396" s="439"/>
      <c r="T396" s="438">
        <f t="shared" si="83"/>
        <v>0</v>
      </c>
      <c r="U396" s="440">
        <f t="shared" si="97"/>
        <v>800.9</v>
      </c>
      <c r="V396" s="437">
        <f t="shared" si="88"/>
        <v>800.9</v>
      </c>
      <c r="W396" s="437">
        <f t="shared" si="99"/>
        <v>0</v>
      </c>
    </row>
    <row r="397" spans="1:23" s="151" customFormat="1" ht="25.5" customHeight="1" x14ac:dyDescent="0.3">
      <c r="A397" s="450" t="s">
        <v>1128</v>
      </c>
      <c r="B397" s="432" t="s">
        <v>157</v>
      </c>
      <c r="C397" s="431" t="s">
        <v>157</v>
      </c>
      <c r="D397" s="440">
        <f t="shared" si="95"/>
        <v>0</v>
      </c>
      <c r="E397" s="440"/>
      <c r="F397" s="440"/>
      <c r="G397" s="440">
        <f t="shared" si="102"/>
        <v>712.8</v>
      </c>
      <c r="H397" s="439">
        <v>712.8</v>
      </c>
      <c r="I397" s="440"/>
      <c r="J397" s="439"/>
      <c r="K397" s="439"/>
      <c r="L397" s="439"/>
      <c r="M397" s="439"/>
      <c r="N397" s="439"/>
      <c r="O397" s="439"/>
      <c r="P397" s="439"/>
      <c r="Q397" s="439"/>
      <c r="R397" s="439"/>
      <c r="S397" s="439"/>
      <c r="T397" s="438">
        <f t="shared" si="83"/>
        <v>0</v>
      </c>
      <c r="U397" s="440">
        <f t="shared" si="97"/>
        <v>712.8</v>
      </c>
      <c r="V397" s="437">
        <f t="shared" ref="V397:V416" si="103">H397+J397+K397+M397</f>
        <v>712.8</v>
      </c>
      <c r="W397" s="437">
        <f t="shared" si="99"/>
        <v>0</v>
      </c>
    </row>
    <row r="398" spans="1:23" s="151" customFormat="1" ht="31.5" customHeight="1" x14ac:dyDescent="0.3">
      <c r="A398" s="450" t="s">
        <v>283</v>
      </c>
      <c r="B398" s="432" t="s">
        <v>157</v>
      </c>
      <c r="C398" s="431" t="s">
        <v>157</v>
      </c>
      <c r="D398" s="440">
        <f t="shared" si="95"/>
        <v>0</v>
      </c>
      <c r="E398" s="440"/>
      <c r="F398" s="440"/>
      <c r="G398" s="440">
        <f t="shared" si="102"/>
        <v>365.2</v>
      </c>
      <c r="H398" s="439">
        <v>365.2</v>
      </c>
      <c r="I398" s="440"/>
      <c r="J398" s="439"/>
      <c r="K398" s="439"/>
      <c r="L398" s="439"/>
      <c r="M398" s="439"/>
      <c r="N398" s="439"/>
      <c r="O398" s="439"/>
      <c r="P398" s="439"/>
      <c r="Q398" s="439"/>
      <c r="R398" s="439"/>
      <c r="S398" s="439"/>
      <c r="T398" s="438">
        <f t="shared" si="83"/>
        <v>0</v>
      </c>
      <c r="U398" s="440">
        <f t="shared" si="97"/>
        <v>365.2</v>
      </c>
      <c r="V398" s="437">
        <f t="shared" si="103"/>
        <v>365.2</v>
      </c>
      <c r="W398" s="437">
        <f t="shared" si="99"/>
        <v>0</v>
      </c>
    </row>
    <row r="399" spans="1:23" s="151" customFormat="1" ht="23.25" customHeight="1" x14ac:dyDescent="0.3">
      <c r="A399" s="450" t="s">
        <v>959</v>
      </c>
      <c r="B399" s="432" t="s">
        <v>157</v>
      </c>
      <c r="C399" s="431" t="s">
        <v>157</v>
      </c>
      <c r="D399" s="440">
        <f t="shared" si="95"/>
        <v>0</v>
      </c>
      <c r="E399" s="440"/>
      <c r="F399" s="440"/>
      <c r="G399" s="440">
        <f t="shared" si="102"/>
        <v>407</v>
      </c>
      <c r="H399" s="439">
        <v>407</v>
      </c>
      <c r="I399" s="440"/>
      <c r="J399" s="439"/>
      <c r="K399" s="439"/>
      <c r="L399" s="439"/>
      <c r="M399" s="439"/>
      <c r="N399" s="439"/>
      <c r="O399" s="439"/>
      <c r="P399" s="439"/>
      <c r="Q399" s="439"/>
      <c r="R399" s="439"/>
      <c r="S399" s="439"/>
      <c r="T399" s="438">
        <f t="shared" si="83"/>
        <v>0</v>
      </c>
      <c r="U399" s="440">
        <f t="shared" si="97"/>
        <v>407</v>
      </c>
      <c r="V399" s="437">
        <f t="shared" si="103"/>
        <v>407</v>
      </c>
      <c r="W399" s="437">
        <f t="shared" si="99"/>
        <v>0</v>
      </c>
    </row>
    <row r="400" spans="1:23" s="151" customFormat="1" ht="26.25" customHeight="1" x14ac:dyDescent="0.3">
      <c r="A400" s="450" t="s">
        <v>432</v>
      </c>
      <c r="B400" s="432" t="s">
        <v>157</v>
      </c>
      <c r="C400" s="431" t="s">
        <v>157</v>
      </c>
      <c r="D400" s="440">
        <f t="shared" si="95"/>
        <v>0</v>
      </c>
      <c r="E400" s="440"/>
      <c r="F400" s="440"/>
      <c r="G400" s="440">
        <f t="shared" si="102"/>
        <v>141.5</v>
      </c>
      <c r="H400" s="439">
        <v>141.5</v>
      </c>
      <c r="I400" s="440"/>
      <c r="J400" s="439"/>
      <c r="K400" s="439"/>
      <c r="L400" s="439"/>
      <c r="M400" s="439"/>
      <c r="N400" s="439"/>
      <c r="O400" s="439"/>
      <c r="P400" s="439"/>
      <c r="Q400" s="439"/>
      <c r="R400" s="439"/>
      <c r="S400" s="439"/>
      <c r="T400" s="438">
        <f t="shared" si="83"/>
        <v>0</v>
      </c>
      <c r="U400" s="440">
        <f t="shared" si="97"/>
        <v>141.5</v>
      </c>
      <c r="V400" s="437">
        <f t="shared" si="103"/>
        <v>141.5</v>
      </c>
      <c r="W400" s="437">
        <f t="shared" si="99"/>
        <v>0</v>
      </c>
    </row>
    <row r="401" spans="1:23" s="151" customFormat="1" ht="22.5" customHeight="1" x14ac:dyDescent="0.3">
      <c r="A401" s="450" t="s">
        <v>1109</v>
      </c>
      <c r="B401" s="432" t="s">
        <v>157</v>
      </c>
      <c r="C401" s="431" t="s">
        <v>157</v>
      </c>
      <c r="D401" s="440">
        <f t="shared" si="95"/>
        <v>0</v>
      </c>
      <c r="E401" s="440"/>
      <c r="F401" s="440"/>
      <c r="G401" s="440">
        <f t="shared" si="102"/>
        <v>42.4</v>
      </c>
      <c r="H401" s="439">
        <v>42.4</v>
      </c>
      <c r="I401" s="440"/>
      <c r="J401" s="439"/>
      <c r="K401" s="439"/>
      <c r="L401" s="439"/>
      <c r="M401" s="439"/>
      <c r="N401" s="439"/>
      <c r="O401" s="439"/>
      <c r="P401" s="439"/>
      <c r="Q401" s="439"/>
      <c r="R401" s="439"/>
      <c r="S401" s="439"/>
      <c r="T401" s="438">
        <f t="shared" si="83"/>
        <v>0</v>
      </c>
      <c r="U401" s="440">
        <f t="shared" si="97"/>
        <v>42.4</v>
      </c>
      <c r="V401" s="437">
        <f t="shared" si="103"/>
        <v>42.4</v>
      </c>
      <c r="W401" s="437">
        <f t="shared" si="99"/>
        <v>0</v>
      </c>
    </row>
    <row r="402" spans="1:23" s="151" customFormat="1" ht="19.5" customHeight="1" x14ac:dyDescent="0.3">
      <c r="A402" s="450" t="s">
        <v>269</v>
      </c>
      <c r="B402" s="432" t="s">
        <v>157</v>
      </c>
      <c r="C402" s="431" t="s">
        <v>157</v>
      </c>
      <c r="D402" s="440">
        <f t="shared" si="95"/>
        <v>0</v>
      </c>
      <c r="E402" s="440"/>
      <c r="F402" s="440"/>
      <c r="G402" s="440">
        <f t="shared" si="102"/>
        <v>75</v>
      </c>
      <c r="H402" s="439">
        <v>75</v>
      </c>
      <c r="I402" s="440"/>
      <c r="J402" s="439"/>
      <c r="K402" s="439"/>
      <c r="L402" s="439"/>
      <c r="M402" s="439"/>
      <c r="N402" s="439"/>
      <c r="O402" s="439"/>
      <c r="P402" s="439"/>
      <c r="Q402" s="439"/>
      <c r="R402" s="439"/>
      <c r="S402" s="439"/>
      <c r="T402" s="438">
        <f t="shared" ref="T402:T408" si="104">SUM(J402:R402)</f>
        <v>0</v>
      </c>
      <c r="U402" s="440">
        <f t="shared" si="97"/>
        <v>75</v>
      </c>
      <c r="V402" s="437">
        <f t="shared" si="103"/>
        <v>75</v>
      </c>
      <c r="W402" s="437">
        <f t="shared" si="99"/>
        <v>0</v>
      </c>
    </row>
    <row r="403" spans="1:23" s="151" customFormat="1" ht="19.5" customHeight="1" x14ac:dyDescent="0.3">
      <c r="A403" s="450" t="s">
        <v>124</v>
      </c>
      <c r="B403" s="432" t="s">
        <v>157</v>
      </c>
      <c r="C403" s="431" t="s">
        <v>157</v>
      </c>
      <c r="D403" s="440">
        <f t="shared" si="95"/>
        <v>0</v>
      </c>
      <c r="E403" s="440"/>
      <c r="F403" s="440"/>
      <c r="G403" s="440">
        <f t="shared" si="102"/>
        <v>841.1</v>
      </c>
      <c r="H403" s="439">
        <v>841.1</v>
      </c>
      <c r="I403" s="440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8">
        <f t="shared" si="104"/>
        <v>0</v>
      </c>
      <c r="U403" s="440">
        <f t="shared" si="97"/>
        <v>841.1</v>
      </c>
      <c r="V403" s="437">
        <f t="shared" si="103"/>
        <v>841.1</v>
      </c>
      <c r="W403" s="437">
        <f t="shared" si="99"/>
        <v>0</v>
      </c>
    </row>
    <row r="404" spans="1:23" s="151" customFormat="1" ht="27.75" customHeight="1" x14ac:dyDescent="0.3">
      <c r="A404" s="450" t="s">
        <v>112</v>
      </c>
      <c r="B404" s="432" t="s">
        <v>157</v>
      </c>
      <c r="C404" s="431" t="s">
        <v>157</v>
      </c>
      <c r="D404" s="440">
        <f t="shared" si="95"/>
        <v>0</v>
      </c>
      <c r="E404" s="440"/>
      <c r="F404" s="440"/>
      <c r="G404" s="440">
        <f t="shared" si="102"/>
        <v>628.1</v>
      </c>
      <c r="H404" s="439">
        <v>400</v>
      </c>
      <c r="I404" s="440">
        <v>228.1</v>
      </c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8">
        <f t="shared" si="104"/>
        <v>0</v>
      </c>
      <c r="U404" s="440">
        <f t="shared" si="97"/>
        <v>628.1</v>
      </c>
      <c r="V404" s="437">
        <f t="shared" si="103"/>
        <v>400</v>
      </c>
      <c r="W404" s="437">
        <f>I404+O404+P404+Q404+R404+S404</f>
        <v>228.1</v>
      </c>
    </row>
    <row r="405" spans="1:23" s="151" customFormat="1" ht="50.25" hidden="1" customHeight="1" x14ac:dyDescent="0.3">
      <c r="A405" s="450"/>
      <c r="B405" s="432" t="s">
        <v>157</v>
      </c>
      <c r="C405" s="431" t="s">
        <v>157</v>
      </c>
      <c r="D405" s="440">
        <f t="shared" si="95"/>
        <v>0</v>
      </c>
      <c r="E405" s="440"/>
      <c r="F405" s="440"/>
      <c r="G405" s="440">
        <f t="shared" si="102"/>
        <v>0</v>
      </c>
      <c r="H405" s="440"/>
      <c r="I405" s="440"/>
      <c r="J405" s="439"/>
      <c r="K405" s="439"/>
      <c r="L405" s="439"/>
      <c r="M405" s="439"/>
      <c r="N405" s="439"/>
      <c r="O405" s="439"/>
      <c r="P405" s="439"/>
      <c r="Q405" s="439"/>
      <c r="R405" s="439"/>
      <c r="S405" s="439"/>
      <c r="T405" s="438">
        <f t="shared" si="104"/>
        <v>0</v>
      </c>
      <c r="U405" s="440">
        <f t="shared" si="97"/>
        <v>0</v>
      </c>
      <c r="V405" s="437">
        <f t="shared" si="103"/>
        <v>0</v>
      </c>
      <c r="W405" s="437">
        <f t="shared" ref="W405:W460" si="105">I405+O405+P405+Q405+R405</f>
        <v>0</v>
      </c>
    </row>
    <row r="406" spans="1:23" s="151" customFormat="1" ht="48" hidden="1" customHeight="1" x14ac:dyDescent="0.3">
      <c r="A406" s="450"/>
      <c r="B406" s="432" t="s">
        <v>157</v>
      </c>
      <c r="C406" s="431" t="s">
        <v>157</v>
      </c>
      <c r="D406" s="440">
        <f t="shared" si="95"/>
        <v>0</v>
      </c>
      <c r="E406" s="440"/>
      <c r="F406" s="440"/>
      <c r="G406" s="440">
        <f t="shared" si="102"/>
        <v>0</v>
      </c>
      <c r="H406" s="440"/>
      <c r="I406" s="440"/>
      <c r="J406" s="439"/>
      <c r="K406" s="439"/>
      <c r="L406" s="439"/>
      <c r="M406" s="439"/>
      <c r="N406" s="439"/>
      <c r="O406" s="439"/>
      <c r="P406" s="439"/>
      <c r="Q406" s="439"/>
      <c r="R406" s="439"/>
      <c r="S406" s="439"/>
      <c r="T406" s="438">
        <f t="shared" si="104"/>
        <v>0</v>
      </c>
      <c r="U406" s="440">
        <f t="shared" si="97"/>
        <v>0</v>
      </c>
      <c r="V406" s="437">
        <f t="shared" si="103"/>
        <v>0</v>
      </c>
      <c r="W406" s="437">
        <f t="shared" si="105"/>
        <v>0</v>
      </c>
    </row>
    <row r="407" spans="1:23" s="151" customFormat="1" ht="47.25" hidden="1" customHeight="1" x14ac:dyDescent="0.3">
      <c r="A407" s="450"/>
      <c r="B407" s="432"/>
      <c r="C407" s="431"/>
      <c r="D407" s="440">
        <f t="shared" si="95"/>
        <v>0</v>
      </c>
      <c r="E407" s="440"/>
      <c r="F407" s="440"/>
      <c r="G407" s="440">
        <f t="shared" si="102"/>
        <v>0</v>
      </c>
      <c r="H407" s="440"/>
      <c r="I407" s="440"/>
      <c r="J407" s="439"/>
      <c r="K407" s="439"/>
      <c r="L407" s="439"/>
      <c r="M407" s="439"/>
      <c r="N407" s="439"/>
      <c r="O407" s="439"/>
      <c r="P407" s="439"/>
      <c r="Q407" s="439"/>
      <c r="R407" s="439"/>
      <c r="S407" s="439"/>
      <c r="T407" s="438">
        <f t="shared" si="104"/>
        <v>0</v>
      </c>
      <c r="U407" s="440">
        <f t="shared" si="97"/>
        <v>0</v>
      </c>
      <c r="V407" s="437">
        <f t="shared" si="103"/>
        <v>0</v>
      </c>
      <c r="W407" s="437">
        <f t="shared" si="105"/>
        <v>0</v>
      </c>
    </row>
    <row r="408" spans="1:23" s="151" customFormat="1" ht="49.5" hidden="1" customHeight="1" x14ac:dyDescent="0.3">
      <c r="A408" s="450"/>
      <c r="B408" s="432" t="s">
        <v>157</v>
      </c>
      <c r="C408" s="431" t="s">
        <v>157</v>
      </c>
      <c r="D408" s="440"/>
      <c r="E408" s="440"/>
      <c r="F408" s="440"/>
      <c r="G408" s="440">
        <f t="shared" si="102"/>
        <v>0</v>
      </c>
      <c r="H408" s="440"/>
      <c r="I408" s="440"/>
      <c r="J408" s="439"/>
      <c r="K408" s="439"/>
      <c r="L408" s="439"/>
      <c r="M408" s="439"/>
      <c r="N408" s="439"/>
      <c r="O408" s="439"/>
      <c r="P408" s="439"/>
      <c r="Q408" s="439"/>
      <c r="R408" s="439"/>
      <c r="S408" s="439"/>
      <c r="T408" s="438">
        <f t="shared" si="104"/>
        <v>0</v>
      </c>
      <c r="U408" s="440">
        <f t="shared" si="97"/>
        <v>0</v>
      </c>
      <c r="V408" s="437">
        <f t="shared" si="103"/>
        <v>0</v>
      </c>
      <c r="W408" s="437">
        <f t="shared" si="105"/>
        <v>0</v>
      </c>
    </row>
    <row r="409" spans="1:23" s="151" customFormat="1" ht="39.75" customHeight="1" x14ac:dyDescent="0.3">
      <c r="A409" s="450" t="s">
        <v>866</v>
      </c>
      <c r="B409" s="432" t="s">
        <v>157</v>
      </c>
      <c r="C409" s="431" t="s">
        <v>157</v>
      </c>
      <c r="D409" s="440">
        <f t="shared" si="95"/>
        <v>35186.199999999997</v>
      </c>
      <c r="E409" s="445">
        <f>SUM(E410+E411)</f>
        <v>35186.199999999997</v>
      </c>
      <c r="F409" s="445">
        <f>SUM(F410+F411)</f>
        <v>0</v>
      </c>
      <c r="G409" s="440">
        <f t="shared" ref="G409:G457" si="106">SUM(H409:I409)</f>
        <v>35461.300000000003</v>
      </c>
      <c r="H409" s="445">
        <f>SUM(H410+H411)</f>
        <v>35461.300000000003</v>
      </c>
      <c r="I409" s="445">
        <f>SUM(I410+I411)</f>
        <v>0</v>
      </c>
      <c r="J409" s="445">
        <f t="shared" ref="J409:Q409" si="107">SUM(J410+J411)</f>
        <v>0</v>
      </c>
      <c r="K409" s="445">
        <f t="shared" si="107"/>
        <v>0</v>
      </c>
      <c r="L409" s="445"/>
      <c r="M409" s="445">
        <f t="shared" si="107"/>
        <v>0</v>
      </c>
      <c r="N409" s="445"/>
      <c r="O409" s="445">
        <f t="shared" si="107"/>
        <v>0</v>
      </c>
      <c r="P409" s="445">
        <f t="shared" si="107"/>
        <v>0</v>
      </c>
      <c r="Q409" s="445">
        <f t="shared" si="107"/>
        <v>0</v>
      </c>
      <c r="R409" s="439"/>
      <c r="S409" s="439"/>
      <c r="T409" s="438">
        <f t="shared" ref="T409:T467" si="108">SUM(J409:R409)</f>
        <v>0</v>
      </c>
      <c r="U409" s="440">
        <f t="shared" si="97"/>
        <v>35461.300000000003</v>
      </c>
      <c r="V409" s="437">
        <f t="shared" si="103"/>
        <v>35461.300000000003</v>
      </c>
      <c r="W409" s="437">
        <f t="shared" si="105"/>
        <v>0</v>
      </c>
    </row>
    <row r="410" spans="1:23" s="151" customFormat="1" ht="16.5" customHeight="1" x14ac:dyDescent="0.3">
      <c r="A410" s="450" t="s">
        <v>970</v>
      </c>
      <c r="B410" s="432" t="s">
        <v>157</v>
      </c>
      <c r="C410" s="432" t="s">
        <v>157</v>
      </c>
      <c r="D410" s="440">
        <f t="shared" si="95"/>
        <v>21168.799999999999</v>
      </c>
      <c r="E410" s="440">
        <v>21168.799999999999</v>
      </c>
      <c r="F410" s="440"/>
      <c r="G410" s="440">
        <f t="shared" si="106"/>
        <v>21235.200000000001</v>
      </c>
      <c r="H410" s="440">
        <v>21235.200000000001</v>
      </c>
      <c r="I410" s="440"/>
      <c r="J410" s="439"/>
      <c r="K410" s="439"/>
      <c r="L410" s="439"/>
      <c r="M410" s="439"/>
      <c r="N410" s="439"/>
      <c r="O410" s="439"/>
      <c r="P410" s="439"/>
      <c r="Q410" s="439"/>
      <c r="R410" s="439"/>
      <c r="S410" s="439"/>
      <c r="T410" s="438">
        <f t="shared" si="108"/>
        <v>0</v>
      </c>
      <c r="U410" s="440">
        <f t="shared" si="97"/>
        <v>21235.200000000001</v>
      </c>
      <c r="V410" s="437">
        <f t="shared" si="103"/>
        <v>21235.200000000001</v>
      </c>
      <c r="W410" s="437">
        <f t="shared" si="105"/>
        <v>0</v>
      </c>
    </row>
    <row r="411" spans="1:23" s="151" customFormat="1" ht="24.75" customHeight="1" x14ac:dyDescent="0.3">
      <c r="A411" s="450" t="s">
        <v>430</v>
      </c>
      <c r="B411" s="432" t="s">
        <v>157</v>
      </c>
      <c r="C411" s="432" t="s">
        <v>157</v>
      </c>
      <c r="D411" s="440">
        <f t="shared" si="95"/>
        <v>14017.4</v>
      </c>
      <c r="E411" s="440">
        <v>14017.4</v>
      </c>
      <c r="F411" s="440"/>
      <c r="G411" s="440">
        <f t="shared" si="106"/>
        <v>14226.1</v>
      </c>
      <c r="H411" s="440">
        <v>14226.1</v>
      </c>
      <c r="I411" s="440"/>
      <c r="J411" s="439"/>
      <c r="K411" s="439"/>
      <c r="L411" s="439"/>
      <c r="M411" s="439"/>
      <c r="N411" s="439"/>
      <c r="O411" s="439"/>
      <c r="P411" s="439"/>
      <c r="Q411" s="439"/>
      <c r="R411" s="439"/>
      <c r="S411" s="439"/>
      <c r="T411" s="438">
        <f t="shared" si="108"/>
        <v>0</v>
      </c>
      <c r="U411" s="440">
        <f t="shared" si="97"/>
        <v>14226.1</v>
      </c>
      <c r="V411" s="437">
        <f t="shared" si="103"/>
        <v>14226.1</v>
      </c>
      <c r="W411" s="437">
        <f t="shared" si="105"/>
        <v>0</v>
      </c>
    </row>
    <row r="412" spans="1:23" s="151" customFormat="1" ht="60.75" customHeight="1" x14ac:dyDescent="0.3">
      <c r="A412" s="450" t="s">
        <v>431</v>
      </c>
      <c r="B412" s="432" t="s">
        <v>157</v>
      </c>
      <c r="C412" s="432" t="s">
        <v>157</v>
      </c>
      <c r="D412" s="440">
        <f t="shared" si="95"/>
        <v>250</v>
      </c>
      <c r="E412" s="440">
        <v>250</v>
      </c>
      <c r="F412" s="440"/>
      <c r="G412" s="440">
        <f t="shared" si="106"/>
        <v>250</v>
      </c>
      <c r="H412" s="440">
        <v>250</v>
      </c>
      <c r="I412" s="440"/>
      <c r="J412" s="439"/>
      <c r="K412" s="439"/>
      <c r="L412" s="439"/>
      <c r="M412" s="439"/>
      <c r="N412" s="439"/>
      <c r="O412" s="439"/>
      <c r="P412" s="439"/>
      <c r="Q412" s="439"/>
      <c r="R412" s="439"/>
      <c r="S412" s="439"/>
      <c r="T412" s="438">
        <f t="shared" si="108"/>
        <v>0</v>
      </c>
      <c r="U412" s="440">
        <f t="shared" si="97"/>
        <v>250</v>
      </c>
      <c r="V412" s="437">
        <f t="shared" si="103"/>
        <v>250</v>
      </c>
      <c r="W412" s="437">
        <f t="shared" si="105"/>
        <v>0</v>
      </c>
    </row>
    <row r="413" spans="1:23" s="151" customFormat="1" ht="25.5" customHeight="1" x14ac:dyDescent="0.3">
      <c r="A413" s="451" t="s">
        <v>855</v>
      </c>
      <c r="B413" s="432"/>
      <c r="C413" s="432"/>
      <c r="D413" s="440">
        <f t="shared" ref="D413:D470" si="109">SUM(E413:F413)</f>
        <v>809</v>
      </c>
      <c r="E413" s="440">
        <f>E414+E415</f>
        <v>809</v>
      </c>
      <c r="F413" s="440">
        <f>F414+F415</f>
        <v>0</v>
      </c>
      <c r="G413" s="440">
        <f t="shared" si="106"/>
        <v>3321.4</v>
      </c>
      <c r="H413" s="440">
        <f>H414+H415</f>
        <v>2811.4</v>
      </c>
      <c r="I413" s="440">
        <f t="shared" ref="I413:R413" si="110">I414+I415</f>
        <v>510</v>
      </c>
      <c r="J413" s="440">
        <f t="shared" si="110"/>
        <v>0</v>
      </c>
      <c r="K413" s="440">
        <f t="shared" si="110"/>
        <v>0</v>
      </c>
      <c r="L413" s="440"/>
      <c r="M413" s="440">
        <f t="shared" si="110"/>
        <v>0</v>
      </c>
      <c r="N413" s="440">
        <f t="shared" si="110"/>
        <v>0</v>
      </c>
      <c r="O413" s="440">
        <f t="shared" si="110"/>
        <v>0</v>
      </c>
      <c r="P413" s="440"/>
      <c r="Q413" s="440">
        <f t="shared" si="110"/>
        <v>0</v>
      </c>
      <c r="R413" s="440">
        <f t="shared" si="110"/>
        <v>0</v>
      </c>
      <c r="S413" s="440"/>
      <c r="T413" s="438">
        <f t="shared" si="108"/>
        <v>0</v>
      </c>
      <c r="U413" s="440">
        <f t="shared" ref="U413:U470" si="111">SUM(V413:W413)</f>
        <v>3321.4</v>
      </c>
      <c r="V413" s="437">
        <f t="shared" si="103"/>
        <v>2811.4</v>
      </c>
      <c r="W413" s="437">
        <f t="shared" si="105"/>
        <v>510</v>
      </c>
    </row>
    <row r="414" spans="1:23" s="151" customFormat="1" ht="17.25" customHeight="1" x14ac:dyDescent="0.3">
      <c r="A414" s="450" t="s">
        <v>773</v>
      </c>
      <c r="B414" s="432" t="s">
        <v>157</v>
      </c>
      <c r="C414" s="432" t="s">
        <v>157</v>
      </c>
      <c r="D414" s="440">
        <f t="shared" si="109"/>
        <v>402.2</v>
      </c>
      <c r="E414" s="440">
        <v>402.2</v>
      </c>
      <c r="F414" s="440"/>
      <c r="G414" s="440">
        <f t="shared" si="106"/>
        <v>2555.9</v>
      </c>
      <c r="H414" s="440">
        <v>2345.9</v>
      </c>
      <c r="I414" s="440">
        <v>210</v>
      </c>
      <c r="J414" s="439"/>
      <c r="K414" s="439"/>
      <c r="L414" s="439"/>
      <c r="M414" s="439"/>
      <c r="N414" s="439"/>
      <c r="O414" s="439"/>
      <c r="P414" s="439"/>
      <c r="Q414" s="439"/>
      <c r="R414" s="439"/>
      <c r="S414" s="439"/>
      <c r="T414" s="438">
        <f t="shared" si="108"/>
        <v>0</v>
      </c>
      <c r="U414" s="440">
        <f t="shared" si="111"/>
        <v>2555.9</v>
      </c>
      <c r="V414" s="437">
        <f t="shared" si="103"/>
        <v>2345.9</v>
      </c>
      <c r="W414" s="437">
        <f t="shared" si="105"/>
        <v>210</v>
      </c>
    </row>
    <row r="415" spans="1:23" s="151" customFormat="1" ht="17.25" customHeight="1" x14ac:dyDescent="0.3">
      <c r="A415" s="450" t="s">
        <v>430</v>
      </c>
      <c r="B415" s="432" t="s">
        <v>157</v>
      </c>
      <c r="C415" s="432" t="s">
        <v>157</v>
      </c>
      <c r="D415" s="440">
        <f t="shared" si="109"/>
        <v>406.8</v>
      </c>
      <c r="E415" s="440">
        <v>406.8</v>
      </c>
      <c r="F415" s="440"/>
      <c r="G415" s="440">
        <f t="shared" si="106"/>
        <v>765.5</v>
      </c>
      <c r="H415" s="440">
        <v>465.5</v>
      </c>
      <c r="I415" s="440">
        <v>300</v>
      </c>
      <c r="J415" s="439"/>
      <c r="K415" s="439"/>
      <c r="L415" s="439"/>
      <c r="M415" s="439"/>
      <c r="N415" s="439"/>
      <c r="O415" s="439"/>
      <c r="P415" s="439"/>
      <c r="Q415" s="439"/>
      <c r="R415" s="439"/>
      <c r="S415" s="439"/>
      <c r="T415" s="438">
        <f t="shared" si="108"/>
        <v>0</v>
      </c>
      <c r="U415" s="440">
        <f t="shared" si="111"/>
        <v>765.5</v>
      </c>
      <c r="V415" s="437">
        <f t="shared" si="103"/>
        <v>465.5</v>
      </c>
      <c r="W415" s="437">
        <f t="shared" si="105"/>
        <v>300</v>
      </c>
    </row>
    <row r="416" spans="1:23" s="151" customFormat="1" ht="39.75" customHeight="1" x14ac:dyDescent="0.3">
      <c r="A416" s="450" t="s">
        <v>1056</v>
      </c>
      <c r="B416" s="432" t="s">
        <v>157</v>
      </c>
      <c r="C416" s="432" t="s">
        <v>157</v>
      </c>
      <c r="D416" s="440">
        <f t="shared" si="109"/>
        <v>0</v>
      </c>
      <c r="E416" s="440"/>
      <c r="F416" s="440"/>
      <c r="G416" s="440">
        <f t="shared" si="106"/>
        <v>143.5</v>
      </c>
      <c r="H416" s="440"/>
      <c r="I416" s="440">
        <v>143.5</v>
      </c>
      <c r="J416" s="439"/>
      <c r="K416" s="439"/>
      <c r="L416" s="439"/>
      <c r="M416" s="439"/>
      <c r="N416" s="439"/>
      <c r="O416" s="439"/>
      <c r="P416" s="439"/>
      <c r="Q416" s="439"/>
      <c r="R416" s="439"/>
      <c r="S416" s="439"/>
      <c r="T416" s="438">
        <f t="shared" si="108"/>
        <v>0</v>
      </c>
      <c r="U416" s="440">
        <f t="shared" si="111"/>
        <v>143.5</v>
      </c>
      <c r="V416" s="437">
        <f t="shared" si="103"/>
        <v>0</v>
      </c>
      <c r="W416" s="437">
        <f t="shared" si="105"/>
        <v>143.5</v>
      </c>
    </row>
    <row r="417" spans="1:23" s="430" customFormat="1" ht="16.5" customHeight="1" x14ac:dyDescent="0.3">
      <c r="A417" s="449" t="s">
        <v>287</v>
      </c>
      <c r="B417" s="429" t="s">
        <v>204</v>
      </c>
      <c r="C417" s="429" t="s">
        <v>143</v>
      </c>
      <c r="D417" s="436">
        <f t="shared" si="109"/>
        <v>82000.900000000009</v>
      </c>
      <c r="E417" s="436">
        <f>SUM(E418)</f>
        <v>78666.700000000012</v>
      </c>
      <c r="F417" s="436">
        <f>SUM(F418)</f>
        <v>3334.2000000000003</v>
      </c>
      <c r="G417" s="436">
        <f t="shared" si="106"/>
        <v>137730.90000000002</v>
      </c>
      <c r="H417" s="436">
        <f t="shared" ref="H417:R417" si="112">SUM(H418)</f>
        <v>88069.700000000026</v>
      </c>
      <c r="I417" s="436">
        <f t="shared" si="112"/>
        <v>49661.200000000004</v>
      </c>
      <c r="J417" s="436">
        <f t="shared" si="112"/>
        <v>0</v>
      </c>
      <c r="K417" s="436">
        <f t="shared" si="112"/>
        <v>0</v>
      </c>
      <c r="L417" s="436">
        <f t="shared" si="112"/>
        <v>0</v>
      </c>
      <c r="M417" s="436">
        <f t="shared" si="112"/>
        <v>0</v>
      </c>
      <c r="N417" s="436"/>
      <c r="O417" s="436">
        <f t="shared" si="112"/>
        <v>0</v>
      </c>
      <c r="P417" s="436">
        <f t="shared" si="112"/>
        <v>0</v>
      </c>
      <c r="Q417" s="436">
        <f t="shared" si="112"/>
        <v>0</v>
      </c>
      <c r="R417" s="436">
        <f t="shared" si="112"/>
        <v>0</v>
      </c>
      <c r="S417" s="436"/>
      <c r="T417" s="438">
        <f t="shared" si="108"/>
        <v>0</v>
      </c>
      <c r="U417" s="436">
        <f t="shared" si="111"/>
        <v>137730.90000000002</v>
      </c>
      <c r="V417" s="437">
        <f>H417+J417+K417+M417+L417</f>
        <v>88069.700000000026</v>
      </c>
      <c r="W417" s="437">
        <f t="shared" si="105"/>
        <v>49661.200000000004</v>
      </c>
    </row>
    <row r="418" spans="1:23" s="151" customFormat="1" ht="15" customHeight="1" x14ac:dyDescent="0.3">
      <c r="A418" s="449" t="s">
        <v>288</v>
      </c>
      <c r="B418" s="429" t="s">
        <v>204</v>
      </c>
      <c r="C418" s="429" t="s">
        <v>142</v>
      </c>
      <c r="D418" s="440">
        <f t="shared" si="109"/>
        <v>82000.900000000009</v>
      </c>
      <c r="E418" s="444">
        <f>SUM(E419+E425+E427+E428+E432+E435+E443+E447+E453+E456+E458+E459+E465)</f>
        <v>78666.700000000012</v>
      </c>
      <c r="F418" s="444">
        <f>SUM(F419+F425+F426+F427+F428+F432+F435+F443+F447+F453+F456+F458+F459+F465)</f>
        <v>3334.2000000000003</v>
      </c>
      <c r="G418" s="440">
        <f t="shared" si="106"/>
        <v>137730.90000000002</v>
      </c>
      <c r="H418" s="444">
        <f>SUM(H419+H425+H427+H428+H432+H435+H443+H447+H453+H456+H457+H458+H459+H465+H436+H437+H438+H439+H440+H441)</f>
        <v>88069.700000000026</v>
      </c>
      <c r="I418" s="444">
        <f>SUM(I419+I425+I427+I428+I432+I435+I443+I447+I453+I456+I458+I459+I465+I436+I437+I438+I439+I440+I441+I426)</f>
        <v>49661.200000000004</v>
      </c>
      <c r="J418" s="444">
        <f>SUM(J419+J425+J427+J428+J432+J435+J443+J447+J453+J456+J458+J459+J465+J436+J437+J438+J439+J440+J441)</f>
        <v>0</v>
      </c>
      <c r="K418" s="444">
        <f>SUM(K419+K425+K427+K428+K432+K435+K443+K447+K453+K456+K458+K459+K465+K436+K437+K438+K439+K440+K441+K457)</f>
        <v>0</v>
      </c>
      <c r="L418" s="444">
        <f>SUM(L419+L425+L427+L428+L432+L435+L443+L447+L453+L456+L458+L459+L465+L436+L437+L438+L439+L440+L441+L457)</f>
        <v>0</v>
      </c>
      <c r="M418" s="444">
        <f>SUM(M419+M425+M426+M427+M428+M432+M435+M443+M447+M453+M456+M458+M459+M465)</f>
        <v>0</v>
      </c>
      <c r="N418" s="444"/>
      <c r="O418" s="444">
        <f>SUM(O419+O425+O426+O427+O428+O432+O435+O443+O447+O453+O456+O458+O459+O465)</f>
        <v>0</v>
      </c>
      <c r="P418" s="444"/>
      <c r="Q418" s="444">
        <f>SUM(Q419+Q425+Q426+Q427+Q428+Q432+Q435+Q443+Q447+Q453+Q456+Q458+Q459+Q465)</f>
        <v>0</v>
      </c>
      <c r="R418" s="444">
        <f>SUM(R419+R425+R426+R427+R428+R432+R435+R443+R447+R453+R456+R458+R459+R465)</f>
        <v>0</v>
      </c>
      <c r="S418" s="444"/>
      <c r="T418" s="438">
        <f t="shared" si="108"/>
        <v>0</v>
      </c>
      <c r="U418" s="440">
        <f t="shared" si="111"/>
        <v>137730.90000000002</v>
      </c>
      <c r="V418" s="437">
        <f>H418+J418+K418+M418+L418</f>
        <v>88069.700000000026</v>
      </c>
      <c r="W418" s="437">
        <f t="shared" si="105"/>
        <v>49661.200000000004</v>
      </c>
    </row>
    <row r="419" spans="1:23" s="151" customFormat="1" ht="33" customHeight="1" x14ac:dyDescent="0.3">
      <c r="A419" s="449" t="s">
        <v>867</v>
      </c>
      <c r="B419" s="429" t="s">
        <v>204</v>
      </c>
      <c r="C419" s="429" t="s">
        <v>142</v>
      </c>
      <c r="D419" s="440">
        <f t="shared" si="109"/>
        <v>75553.600000000006</v>
      </c>
      <c r="E419" s="444">
        <f>SUM(E420+E421+E423+E424+E422)</f>
        <v>75553.600000000006</v>
      </c>
      <c r="F419" s="444">
        <f>SUM(F420+F423+F424)</f>
        <v>0</v>
      </c>
      <c r="G419" s="440">
        <f>SUM(H419:I419)</f>
        <v>78924.100000000006</v>
      </c>
      <c r="H419" s="444">
        <f>SUM(H420+H421+H423+H424+H422)</f>
        <v>78924.100000000006</v>
      </c>
      <c r="I419" s="444">
        <f>SUM(I420+I421+I423+I424+I422)</f>
        <v>0</v>
      </c>
      <c r="J419" s="444">
        <f>SUM(J420+J421+J423+J424+J422)</f>
        <v>0</v>
      </c>
      <c r="K419" s="444">
        <f>SUM(K420+K421+K423+K424+K422)</f>
        <v>0</v>
      </c>
      <c r="L419" s="444"/>
      <c r="M419" s="439"/>
      <c r="N419" s="439"/>
      <c r="O419" s="439"/>
      <c r="P419" s="439"/>
      <c r="Q419" s="439"/>
      <c r="R419" s="439"/>
      <c r="S419" s="439"/>
      <c r="T419" s="438">
        <f t="shared" si="108"/>
        <v>0</v>
      </c>
      <c r="U419" s="440">
        <f t="shared" si="111"/>
        <v>78924.100000000006</v>
      </c>
      <c r="V419" s="437">
        <f t="shared" ref="V419:V464" si="113">H419+J419+K419+M419+L419</f>
        <v>78924.100000000006</v>
      </c>
      <c r="W419" s="437">
        <f t="shared" si="105"/>
        <v>0</v>
      </c>
    </row>
    <row r="420" spans="1:23" s="430" customFormat="1" ht="17.25" customHeight="1" x14ac:dyDescent="0.3">
      <c r="A420" s="450" t="s">
        <v>432</v>
      </c>
      <c r="B420" s="432" t="s">
        <v>204</v>
      </c>
      <c r="C420" s="432" t="s">
        <v>142</v>
      </c>
      <c r="D420" s="440">
        <f t="shared" si="109"/>
        <v>20768.900000000001</v>
      </c>
      <c r="E420" s="440">
        <v>20768.900000000001</v>
      </c>
      <c r="F420" s="440"/>
      <c r="G420" s="440">
        <f>SUM(H420:I420)</f>
        <v>11068.9</v>
      </c>
      <c r="H420" s="440">
        <v>11068.9</v>
      </c>
      <c r="I420" s="440"/>
      <c r="J420" s="438"/>
      <c r="K420" s="438"/>
      <c r="L420" s="438"/>
      <c r="M420" s="438"/>
      <c r="N420" s="438"/>
      <c r="O420" s="438"/>
      <c r="P420" s="438"/>
      <c r="Q420" s="438"/>
      <c r="R420" s="438"/>
      <c r="S420" s="438"/>
      <c r="T420" s="438">
        <f>SUM(J420:R420)</f>
        <v>0</v>
      </c>
      <c r="U420" s="440">
        <f t="shared" si="111"/>
        <v>11068.9</v>
      </c>
      <c r="V420" s="437">
        <f t="shared" si="113"/>
        <v>11068.9</v>
      </c>
      <c r="W420" s="437">
        <f t="shared" si="105"/>
        <v>0</v>
      </c>
    </row>
    <row r="421" spans="1:23" s="430" customFormat="1" ht="17.25" customHeight="1" x14ac:dyDescent="0.3">
      <c r="A421" s="450" t="s">
        <v>1109</v>
      </c>
      <c r="B421" s="432" t="s">
        <v>204</v>
      </c>
      <c r="C421" s="432" t="s">
        <v>142</v>
      </c>
      <c r="D421" s="440">
        <f t="shared" si="109"/>
        <v>11134</v>
      </c>
      <c r="E421" s="440">
        <v>11134</v>
      </c>
      <c r="F421" s="440"/>
      <c r="G421" s="440">
        <f t="shared" si="106"/>
        <v>18134</v>
      </c>
      <c r="H421" s="440">
        <v>18134</v>
      </c>
      <c r="I421" s="440"/>
      <c r="J421" s="438"/>
      <c r="K421" s="438"/>
      <c r="L421" s="438"/>
      <c r="M421" s="438"/>
      <c r="N421" s="438"/>
      <c r="O421" s="438"/>
      <c r="P421" s="438"/>
      <c r="Q421" s="438"/>
      <c r="R421" s="438"/>
      <c r="S421" s="438"/>
      <c r="T421" s="438">
        <f t="shared" si="108"/>
        <v>0</v>
      </c>
      <c r="U421" s="440">
        <f t="shared" si="111"/>
        <v>18134</v>
      </c>
      <c r="V421" s="437">
        <f t="shared" si="113"/>
        <v>18134</v>
      </c>
      <c r="W421" s="437">
        <f t="shared" si="105"/>
        <v>0</v>
      </c>
    </row>
    <row r="422" spans="1:23" s="430" customFormat="1" ht="17.25" customHeight="1" x14ac:dyDescent="0.3">
      <c r="A422" s="450" t="s">
        <v>971</v>
      </c>
      <c r="B422" s="432" t="s">
        <v>204</v>
      </c>
      <c r="C422" s="432" t="s">
        <v>142</v>
      </c>
      <c r="D422" s="440">
        <f t="shared" si="109"/>
        <v>3000</v>
      </c>
      <c r="E422" s="440">
        <v>3000</v>
      </c>
      <c r="F422" s="440"/>
      <c r="G422" s="440">
        <f t="shared" si="106"/>
        <v>8079.3</v>
      </c>
      <c r="H422" s="440">
        <v>8079.3</v>
      </c>
      <c r="I422" s="440"/>
      <c r="J422" s="438"/>
      <c r="K422" s="438"/>
      <c r="L422" s="438"/>
      <c r="M422" s="438"/>
      <c r="N422" s="438"/>
      <c r="O422" s="438"/>
      <c r="P422" s="438"/>
      <c r="Q422" s="438"/>
      <c r="R422" s="438"/>
      <c r="S422" s="438"/>
      <c r="T422" s="438">
        <f t="shared" si="108"/>
        <v>0</v>
      </c>
      <c r="U422" s="440">
        <f t="shared" si="111"/>
        <v>8079.3</v>
      </c>
      <c r="V422" s="437">
        <f t="shared" si="113"/>
        <v>8079.3</v>
      </c>
      <c r="W422" s="437">
        <f t="shared" si="105"/>
        <v>0</v>
      </c>
    </row>
    <row r="423" spans="1:23" s="151" customFormat="1" ht="18.75" customHeight="1" x14ac:dyDescent="0.3">
      <c r="A423" s="450" t="s">
        <v>124</v>
      </c>
      <c r="B423" s="432" t="s">
        <v>204</v>
      </c>
      <c r="C423" s="432" t="s">
        <v>142</v>
      </c>
      <c r="D423" s="440">
        <f t="shared" si="109"/>
        <v>17923.599999999999</v>
      </c>
      <c r="E423" s="440">
        <v>17923.599999999999</v>
      </c>
      <c r="F423" s="440"/>
      <c r="G423" s="440">
        <f t="shared" si="106"/>
        <v>18409.400000000001</v>
      </c>
      <c r="H423" s="440">
        <v>18409.400000000001</v>
      </c>
      <c r="I423" s="440"/>
      <c r="J423" s="439"/>
      <c r="K423" s="439"/>
      <c r="L423" s="439"/>
      <c r="M423" s="439"/>
      <c r="N423" s="439"/>
      <c r="O423" s="439"/>
      <c r="P423" s="439"/>
      <c r="Q423" s="439"/>
      <c r="R423" s="439"/>
      <c r="S423" s="439"/>
      <c r="T423" s="438">
        <f t="shared" si="108"/>
        <v>0</v>
      </c>
      <c r="U423" s="440">
        <f t="shared" si="111"/>
        <v>18409.400000000001</v>
      </c>
      <c r="V423" s="437">
        <f t="shared" si="113"/>
        <v>18409.400000000001</v>
      </c>
      <c r="W423" s="437">
        <f t="shared" si="105"/>
        <v>0</v>
      </c>
    </row>
    <row r="424" spans="1:23" s="151" customFormat="1" ht="18.75" customHeight="1" x14ac:dyDescent="0.3">
      <c r="A424" s="450" t="s">
        <v>274</v>
      </c>
      <c r="B424" s="432" t="s">
        <v>204</v>
      </c>
      <c r="C424" s="432" t="s">
        <v>142</v>
      </c>
      <c r="D424" s="440">
        <f t="shared" si="109"/>
        <v>22727.1</v>
      </c>
      <c r="E424" s="440">
        <v>22727.1</v>
      </c>
      <c r="F424" s="440"/>
      <c r="G424" s="440">
        <f t="shared" si="106"/>
        <v>23232.5</v>
      </c>
      <c r="H424" s="440">
        <v>23232.5</v>
      </c>
      <c r="I424" s="440"/>
      <c r="J424" s="439"/>
      <c r="K424" s="439"/>
      <c r="L424" s="439"/>
      <c r="M424" s="439"/>
      <c r="N424" s="439"/>
      <c r="O424" s="439"/>
      <c r="P424" s="439"/>
      <c r="Q424" s="439"/>
      <c r="R424" s="439"/>
      <c r="S424" s="439"/>
      <c r="T424" s="438">
        <f t="shared" si="108"/>
        <v>0</v>
      </c>
      <c r="U424" s="440">
        <f t="shared" si="111"/>
        <v>23232.5</v>
      </c>
      <c r="V424" s="437">
        <f t="shared" si="113"/>
        <v>23232.5</v>
      </c>
      <c r="W424" s="437">
        <f t="shared" si="105"/>
        <v>0</v>
      </c>
    </row>
    <row r="425" spans="1:23" s="151" customFormat="1" ht="43.5" customHeight="1" x14ac:dyDescent="0.3">
      <c r="A425" s="450" t="s">
        <v>77</v>
      </c>
      <c r="B425" s="432" t="s">
        <v>204</v>
      </c>
      <c r="C425" s="432" t="s">
        <v>142</v>
      </c>
      <c r="D425" s="440">
        <f t="shared" si="109"/>
        <v>129.9</v>
      </c>
      <c r="E425" s="440"/>
      <c r="F425" s="440">
        <v>129.9</v>
      </c>
      <c r="G425" s="440">
        <f t="shared" si="106"/>
        <v>129.9</v>
      </c>
      <c r="H425" s="440"/>
      <c r="I425" s="440">
        <v>129.9</v>
      </c>
      <c r="J425" s="439"/>
      <c r="K425" s="439"/>
      <c r="L425" s="439"/>
      <c r="M425" s="439"/>
      <c r="N425" s="439"/>
      <c r="O425" s="439"/>
      <c r="P425" s="439"/>
      <c r="Q425" s="439"/>
      <c r="R425" s="439"/>
      <c r="S425" s="439"/>
      <c r="T425" s="438">
        <f t="shared" si="108"/>
        <v>0</v>
      </c>
      <c r="U425" s="440">
        <f t="shared" si="111"/>
        <v>129.9</v>
      </c>
      <c r="V425" s="437">
        <f t="shared" si="113"/>
        <v>0</v>
      </c>
      <c r="W425" s="437">
        <f t="shared" si="105"/>
        <v>129.9</v>
      </c>
    </row>
    <row r="426" spans="1:23" s="151" customFormat="1" ht="63" customHeight="1" x14ac:dyDescent="0.3">
      <c r="A426" s="450" t="s">
        <v>868</v>
      </c>
      <c r="B426" s="432" t="s">
        <v>204</v>
      </c>
      <c r="C426" s="432" t="s">
        <v>142</v>
      </c>
      <c r="D426" s="440">
        <f t="shared" si="109"/>
        <v>466</v>
      </c>
      <c r="E426" s="440"/>
      <c r="F426" s="440">
        <v>466</v>
      </c>
      <c r="G426" s="440">
        <f t="shared" si="106"/>
        <v>466</v>
      </c>
      <c r="H426" s="440"/>
      <c r="I426" s="440">
        <v>466</v>
      </c>
      <c r="J426" s="439"/>
      <c r="K426" s="439"/>
      <c r="L426" s="439"/>
      <c r="M426" s="439"/>
      <c r="N426" s="439"/>
      <c r="O426" s="439"/>
      <c r="P426" s="439"/>
      <c r="Q426" s="439"/>
      <c r="R426" s="439"/>
      <c r="S426" s="439"/>
      <c r="T426" s="438">
        <f t="shared" si="108"/>
        <v>0</v>
      </c>
      <c r="U426" s="440">
        <f t="shared" si="111"/>
        <v>466</v>
      </c>
      <c r="V426" s="437">
        <f t="shared" si="113"/>
        <v>0</v>
      </c>
      <c r="W426" s="437">
        <f t="shared" si="105"/>
        <v>466</v>
      </c>
    </row>
    <row r="427" spans="1:23" s="151" customFormat="1" ht="38.25" customHeight="1" x14ac:dyDescent="0.3">
      <c r="A427" s="450" t="s">
        <v>869</v>
      </c>
      <c r="B427" s="432" t="s">
        <v>204</v>
      </c>
      <c r="C427" s="432" t="s">
        <v>142</v>
      </c>
      <c r="D427" s="440">
        <f t="shared" si="109"/>
        <v>2272.9</v>
      </c>
      <c r="E427" s="440"/>
      <c r="F427" s="440">
        <v>2272.9</v>
      </c>
      <c r="G427" s="440">
        <f t="shared" si="106"/>
        <v>2272.9</v>
      </c>
      <c r="H427" s="440"/>
      <c r="I427" s="440">
        <v>2272.9</v>
      </c>
      <c r="J427" s="439"/>
      <c r="K427" s="439"/>
      <c r="L427" s="439"/>
      <c r="M427" s="439"/>
      <c r="N427" s="439"/>
      <c r="O427" s="439"/>
      <c r="P427" s="439"/>
      <c r="Q427" s="439"/>
      <c r="R427" s="439"/>
      <c r="S427" s="439"/>
      <c r="T427" s="438">
        <f t="shared" si="108"/>
        <v>0</v>
      </c>
      <c r="U427" s="440">
        <f t="shared" si="111"/>
        <v>2272.9</v>
      </c>
      <c r="V427" s="437">
        <f t="shared" si="113"/>
        <v>0</v>
      </c>
      <c r="W427" s="437">
        <f t="shared" si="105"/>
        <v>2272.9</v>
      </c>
    </row>
    <row r="428" spans="1:23" s="151" customFormat="1" ht="36" customHeight="1" collapsed="1" x14ac:dyDescent="0.3">
      <c r="A428" s="450" t="s">
        <v>870</v>
      </c>
      <c r="B428" s="432" t="s">
        <v>204</v>
      </c>
      <c r="C428" s="432" t="s">
        <v>142</v>
      </c>
      <c r="D428" s="440">
        <f t="shared" si="109"/>
        <v>0</v>
      </c>
      <c r="E428" s="445">
        <f>SUM(E429+E430+E431)</f>
        <v>0</v>
      </c>
      <c r="F428" s="445">
        <f>SUM(F429+F430+F431)</f>
        <v>0</v>
      </c>
      <c r="G428" s="440">
        <f t="shared" si="106"/>
        <v>0</v>
      </c>
      <c r="H428" s="445">
        <f>SUM(H429+H430+H431)</f>
        <v>0</v>
      </c>
      <c r="I428" s="445">
        <f>SUM(I429+I430+I431)</f>
        <v>0</v>
      </c>
      <c r="J428" s="439"/>
      <c r="K428" s="439"/>
      <c r="L428" s="439"/>
      <c r="M428" s="439"/>
      <c r="N428" s="439"/>
      <c r="O428" s="439"/>
      <c r="P428" s="439"/>
      <c r="Q428" s="439"/>
      <c r="R428" s="439"/>
      <c r="S428" s="439"/>
      <c r="T428" s="438">
        <f t="shared" si="108"/>
        <v>0</v>
      </c>
      <c r="U428" s="440">
        <f t="shared" si="111"/>
        <v>0</v>
      </c>
      <c r="V428" s="437">
        <f t="shared" si="113"/>
        <v>0</v>
      </c>
      <c r="W428" s="437">
        <f t="shared" si="105"/>
        <v>0</v>
      </c>
    </row>
    <row r="429" spans="1:23" s="151" customFormat="1" ht="14.25" hidden="1" customHeight="1" outlineLevel="1" x14ac:dyDescent="0.3">
      <c r="A429" s="450" t="s">
        <v>209</v>
      </c>
      <c r="B429" s="432" t="s">
        <v>204</v>
      </c>
      <c r="C429" s="432" t="s">
        <v>142</v>
      </c>
      <c r="D429" s="440">
        <f t="shared" si="109"/>
        <v>0</v>
      </c>
      <c r="E429" s="440"/>
      <c r="F429" s="440"/>
      <c r="G429" s="440">
        <f t="shared" si="106"/>
        <v>0</v>
      </c>
      <c r="H429" s="440"/>
      <c r="I429" s="440"/>
      <c r="J429" s="439"/>
      <c r="K429" s="439"/>
      <c r="L429" s="439"/>
      <c r="M429" s="439"/>
      <c r="N429" s="439"/>
      <c r="O429" s="439"/>
      <c r="P429" s="439"/>
      <c r="Q429" s="439"/>
      <c r="R429" s="439"/>
      <c r="S429" s="439"/>
      <c r="T429" s="438">
        <f t="shared" si="108"/>
        <v>0</v>
      </c>
      <c r="U429" s="440">
        <f t="shared" si="111"/>
        <v>0</v>
      </c>
      <c r="V429" s="437">
        <f t="shared" si="113"/>
        <v>0</v>
      </c>
      <c r="W429" s="437">
        <f t="shared" si="105"/>
        <v>0</v>
      </c>
    </row>
    <row r="430" spans="1:23" s="151" customFormat="1" ht="16.5" hidden="1" customHeight="1" outlineLevel="1" x14ac:dyDescent="0.3">
      <c r="A430" s="450" t="s">
        <v>176</v>
      </c>
      <c r="B430" s="432" t="s">
        <v>204</v>
      </c>
      <c r="C430" s="432" t="s">
        <v>142</v>
      </c>
      <c r="D430" s="440">
        <f t="shared" si="109"/>
        <v>0</v>
      </c>
      <c r="E430" s="440"/>
      <c r="F430" s="440"/>
      <c r="G430" s="440">
        <f t="shared" si="106"/>
        <v>0</v>
      </c>
      <c r="H430" s="440"/>
      <c r="I430" s="440"/>
      <c r="J430" s="439"/>
      <c r="K430" s="439"/>
      <c r="L430" s="439"/>
      <c r="M430" s="439"/>
      <c r="N430" s="439"/>
      <c r="O430" s="439"/>
      <c r="P430" s="439"/>
      <c r="Q430" s="439"/>
      <c r="R430" s="439"/>
      <c r="S430" s="439"/>
      <c r="T430" s="438">
        <f t="shared" si="108"/>
        <v>0</v>
      </c>
      <c r="U430" s="440">
        <f t="shared" si="111"/>
        <v>0</v>
      </c>
      <c r="V430" s="437">
        <f t="shared" si="113"/>
        <v>0</v>
      </c>
      <c r="W430" s="437">
        <f t="shared" si="105"/>
        <v>0</v>
      </c>
    </row>
    <row r="431" spans="1:23" s="151" customFormat="1" ht="15.75" hidden="1" customHeight="1" outlineLevel="1" x14ac:dyDescent="0.3">
      <c r="A431" s="450" t="s">
        <v>175</v>
      </c>
      <c r="B431" s="432" t="s">
        <v>204</v>
      </c>
      <c r="C431" s="432" t="s">
        <v>142</v>
      </c>
      <c r="D431" s="440">
        <f t="shared" si="109"/>
        <v>0</v>
      </c>
      <c r="E431" s="440"/>
      <c r="F431" s="440"/>
      <c r="G431" s="440">
        <f t="shared" si="106"/>
        <v>0</v>
      </c>
      <c r="H431" s="440"/>
      <c r="I431" s="440"/>
      <c r="J431" s="439"/>
      <c r="K431" s="439"/>
      <c r="L431" s="439"/>
      <c r="M431" s="439"/>
      <c r="N431" s="439"/>
      <c r="O431" s="439"/>
      <c r="P431" s="439"/>
      <c r="Q431" s="439"/>
      <c r="R431" s="439"/>
      <c r="S431" s="439"/>
      <c r="T431" s="438">
        <f t="shared" si="108"/>
        <v>0</v>
      </c>
      <c r="U431" s="440">
        <f t="shared" si="111"/>
        <v>0</v>
      </c>
      <c r="V431" s="437">
        <f t="shared" si="113"/>
        <v>0</v>
      </c>
      <c r="W431" s="437">
        <f t="shared" si="105"/>
        <v>0</v>
      </c>
    </row>
    <row r="432" spans="1:23" s="151" customFormat="1" ht="18.75" x14ac:dyDescent="0.3">
      <c r="A432" s="450" t="s">
        <v>229</v>
      </c>
      <c r="B432" s="432" t="s">
        <v>204</v>
      </c>
      <c r="C432" s="432" t="s">
        <v>142</v>
      </c>
      <c r="D432" s="440">
        <f t="shared" si="109"/>
        <v>275</v>
      </c>
      <c r="E432" s="440"/>
      <c r="F432" s="440">
        <v>275</v>
      </c>
      <c r="G432" s="440">
        <f t="shared" si="106"/>
        <v>275</v>
      </c>
      <c r="H432" s="440"/>
      <c r="I432" s="440">
        <v>275</v>
      </c>
      <c r="J432" s="439"/>
      <c r="K432" s="439"/>
      <c r="L432" s="439"/>
      <c r="M432" s="439"/>
      <c r="N432" s="439"/>
      <c r="O432" s="439"/>
      <c r="P432" s="439"/>
      <c r="Q432" s="439"/>
      <c r="R432" s="439"/>
      <c r="S432" s="439"/>
      <c r="T432" s="438">
        <f t="shared" si="108"/>
        <v>0</v>
      </c>
      <c r="U432" s="440">
        <f t="shared" si="111"/>
        <v>275</v>
      </c>
      <c r="V432" s="437">
        <f t="shared" si="113"/>
        <v>0</v>
      </c>
      <c r="W432" s="437">
        <f t="shared" si="105"/>
        <v>275</v>
      </c>
    </row>
    <row r="433" spans="1:23" s="151" customFormat="1" ht="22.5" customHeight="1" outlineLevel="1" x14ac:dyDescent="0.3">
      <c r="A433" s="450" t="s">
        <v>1019</v>
      </c>
      <c r="B433" s="432" t="s">
        <v>204</v>
      </c>
      <c r="C433" s="432" t="s">
        <v>142</v>
      </c>
      <c r="D433" s="440">
        <f t="shared" si="109"/>
        <v>0</v>
      </c>
      <c r="E433" s="440"/>
      <c r="F433" s="440"/>
      <c r="G433" s="440">
        <f t="shared" si="106"/>
        <v>150</v>
      </c>
      <c r="H433" s="440"/>
      <c r="I433" s="440">
        <v>150</v>
      </c>
      <c r="J433" s="439"/>
      <c r="K433" s="439"/>
      <c r="L433" s="439"/>
      <c r="M433" s="439"/>
      <c r="N433" s="439"/>
      <c r="O433" s="439"/>
      <c r="P433" s="439"/>
      <c r="Q433" s="439"/>
      <c r="R433" s="439"/>
      <c r="S433" s="439"/>
      <c r="T433" s="438">
        <f t="shared" si="108"/>
        <v>0</v>
      </c>
      <c r="U433" s="440">
        <f t="shared" si="111"/>
        <v>150</v>
      </c>
      <c r="V433" s="437">
        <f t="shared" si="113"/>
        <v>0</v>
      </c>
      <c r="W433" s="437">
        <f t="shared" si="105"/>
        <v>150</v>
      </c>
    </row>
    <row r="434" spans="1:23" s="151" customFormat="1" ht="22.5" customHeight="1" outlineLevel="1" x14ac:dyDescent="0.3">
      <c r="A434" s="450" t="s">
        <v>1018</v>
      </c>
      <c r="B434" s="432" t="s">
        <v>204</v>
      </c>
      <c r="C434" s="432" t="s">
        <v>142</v>
      </c>
      <c r="D434" s="440">
        <f t="shared" si="109"/>
        <v>0</v>
      </c>
      <c r="E434" s="440"/>
      <c r="F434" s="440"/>
      <c r="G434" s="440">
        <f t="shared" si="106"/>
        <v>125</v>
      </c>
      <c r="H434" s="440"/>
      <c r="I434" s="440">
        <v>125</v>
      </c>
      <c r="J434" s="439"/>
      <c r="K434" s="439"/>
      <c r="L434" s="439"/>
      <c r="M434" s="439"/>
      <c r="N434" s="439"/>
      <c r="O434" s="439"/>
      <c r="P434" s="439"/>
      <c r="Q434" s="439"/>
      <c r="R434" s="439"/>
      <c r="S434" s="439"/>
      <c r="T434" s="438">
        <f t="shared" si="108"/>
        <v>0</v>
      </c>
      <c r="U434" s="440">
        <f t="shared" si="111"/>
        <v>125</v>
      </c>
      <c r="V434" s="437">
        <f t="shared" si="113"/>
        <v>0</v>
      </c>
      <c r="W434" s="437">
        <f t="shared" si="105"/>
        <v>125</v>
      </c>
    </row>
    <row r="435" spans="1:23" s="151" customFormat="1" ht="41.25" customHeight="1" x14ac:dyDescent="0.3">
      <c r="A435" s="450" t="s">
        <v>982</v>
      </c>
      <c r="B435" s="432" t="s">
        <v>204</v>
      </c>
      <c r="C435" s="432" t="s">
        <v>142</v>
      </c>
      <c r="D435" s="440">
        <f t="shared" si="109"/>
        <v>2000</v>
      </c>
      <c r="E435" s="440">
        <v>2000</v>
      </c>
      <c r="F435" s="440"/>
      <c r="G435" s="440">
        <f t="shared" si="106"/>
        <v>500</v>
      </c>
      <c r="H435" s="440">
        <v>500</v>
      </c>
      <c r="I435" s="440"/>
      <c r="J435" s="439"/>
      <c r="K435" s="439"/>
      <c r="L435" s="439"/>
      <c r="M435" s="439"/>
      <c r="N435" s="439"/>
      <c r="O435" s="439"/>
      <c r="P435" s="439"/>
      <c r="Q435" s="439"/>
      <c r="R435" s="439"/>
      <c r="S435" s="439"/>
      <c r="T435" s="438">
        <f t="shared" si="108"/>
        <v>0</v>
      </c>
      <c r="U435" s="440">
        <f t="shared" si="111"/>
        <v>500</v>
      </c>
      <c r="V435" s="437">
        <f t="shared" si="113"/>
        <v>500</v>
      </c>
      <c r="W435" s="437">
        <f t="shared" si="105"/>
        <v>0</v>
      </c>
    </row>
    <row r="436" spans="1:23" s="151" customFormat="1" ht="36" customHeight="1" x14ac:dyDescent="0.3">
      <c r="A436" s="450" t="s">
        <v>767</v>
      </c>
      <c r="B436" s="432" t="s">
        <v>204</v>
      </c>
      <c r="C436" s="432" t="s">
        <v>142</v>
      </c>
      <c r="D436" s="440">
        <f t="shared" si="109"/>
        <v>0</v>
      </c>
      <c r="E436" s="440"/>
      <c r="F436" s="440"/>
      <c r="G436" s="440">
        <f t="shared" si="106"/>
        <v>47.5</v>
      </c>
      <c r="H436" s="439">
        <v>47.5</v>
      </c>
      <c r="I436" s="440"/>
      <c r="J436" s="439"/>
      <c r="K436" s="439"/>
      <c r="L436" s="439"/>
      <c r="M436" s="439"/>
      <c r="N436" s="439"/>
      <c r="O436" s="439"/>
      <c r="P436" s="439"/>
      <c r="Q436" s="439"/>
      <c r="R436" s="439"/>
      <c r="S436" s="439"/>
      <c r="T436" s="438">
        <f t="shared" si="108"/>
        <v>0</v>
      </c>
      <c r="U436" s="440">
        <f t="shared" si="111"/>
        <v>47.5</v>
      </c>
      <c r="V436" s="437">
        <f t="shared" si="113"/>
        <v>47.5</v>
      </c>
      <c r="W436" s="437">
        <f t="shared" si="105"/>
        <v>0</v>
      </c>
    </row>
    <row r="437" spans="1:23" s="151" customFormat="1" ht="35.25" customHeight="1" x14ac:dyDescent="0.3">
      <c r="A437" s="450" t="s">
        <v>768</v>
      </c>
      <c r="B437" s="432" t="s">
        <v>204</v>
      </c>
      <c r="C437" s="432" t="s">
        <v>142</v>
      </c>
      <c r="D437" s="440">
        <f t="shared" si="109"/>
        <v>0</v>
      </c>
      <c r="E437" s="440"/>
      <c r="F437" s="440"/>
      <c r="G437" s="440">
        <f t="shared" si="106"/>
        <v>37.5</v>
      </c>
      <c r="H437" s="439">
        <v>37.5</v>
      </c>
      <c r="I437" s="440"/>
      <c r="J437" s="439"/>
      <c r="K437" s="439"/>
      <c r="L437" s="439"/>
      <c r="M437" s="439"/>
      <c r="N437" s="439"/>
      <c r="O437" s="439"/>
      <c r="P437" s="439"/>
      <c r="Q437" s="439"/>
      <c r="R437" s="439"/>
      <c r="S437" s="439"/>
      <c r="T437" s="438">
        <f t="shared" si="108"/>
        <v>0</v>
      </c>
      <c r="U437" s="440">
        <f t="shared" si="111"/>
        <v>37.5</v>
      </c>
      <c r="V437" s="437">
        <f t="shared" si="113"/>
        <v>37.5</v>
      </c>
      <c r="W437" s="437">
        <f t="shared" si="105"/>
        <v>0</v>
      </c>
    </row>
    <row r="438" spans="1:23" s="151" customFormat="1" ht="37.5" x14ac:dyDescent="0.3">
      <c r="A438" s="450" t="s">
        <v>769</v>
      </c>
      <c r="B438" s="432" t="s">
        <v>204</v>
      </c>
      <c r="C438" s="432" t="s">
        <v>142</v>
      </c>
      <c r="D438" s="440">
        <f t="shared" si="109"/>
        <v>0</v>
      </c>
      <c r="E438" s="440"/>
      <c r="F438" s="440"/>
      <c r="G438" s="440">
        <f t="shared" si="106"/>
        <v>40</v>
      </c>
      <c r="H438" s="439">
        <v>40</v>
      </c>
      <c r="I438" s="440"/>
      <c r="J438" s="439"/>
      <c r="K438" s="439"/>
      <c r="L438" s="439"/>
      <c r="M438" s="439"/>
      <c r="N438" s="439"/>
      <c r="O438" s="439"/>
      <c r="P438" s="439"/>
      <c r="Q438" s="439"/>
      <c r="R438" s="439"/>
      <c r="S438" s="439"/>
      <c r="T438" s="438">
        <f t="shared" si="108"/>
        <v>0</v>
      </c>
      <c r="U438" s="440">
        <f t="shared" si="111"/>
        <v>40</v>
      </c>
      <c r="V438" s="437">
        <f t="shared" si="113"/>
        <v>40</v>
      </c>
      <c r="W438" s="437">
        <f t="shared" si="105"/>
        <v>0</v>
      </c>
    </row>
    <row r="439" spans="1:23" s="151" customFormat="1" ht="37.5" x14ac:dyDescent="0.3">
      <c r="A439" s="450" t="s">
        <v>770</v>
      </c>
      <c r="B439" s="432" t="s">
        <v>204</v>
      </c>
      <c r="C439" s="432" t="s">
        <v>142</v>
      </c>
      <c r="D439" s="440">
        <f t="shared" si="109"/>
        <v>0</v>
      </c>
      <c r="E439" s="440"/>
      <c r="F439" s="440"/>
      <c r="G439" s="440">
        <f t="shared" si="106"/>
        <v>222</v>
      </c>
      <c r="H439" s="439">
        <v>222</v>
      </c>
      <c r="I439" s="440"/>
      <c r="J439" s="439"/>
      <c r="K439" s="439"/>
      <c r="L439" s="439"/>
      <c r="M439" s="439"/>
      <c r="N439" s="439"/>
      <c r="O439" s="439"/>
      <c r="P439" s="439"/>
      <c r="Q439" s="439"/>
      <c r="R439" s="439"/>
      <c r="S439" s="439"/>
      <c r="T439" s="438">
        <f t="shared" si="108"/>
        <v>0</v>
      </c>
      <c r="U439" s="440">
        <f t="shared" si="111"/>
        <v>222</v>
      </c>
      <c r="V439" s="437">
        <f t="shared" si="113"/>
        <v>222</v>
      </c>
      <c r="W439" s="437">
        <f t="shared" si="105"/>
        <v>0</v>
      </c>
    </row>
    <row r="440" spans="1:23" s="151" customFormat="1" ht="37.5" x14ac:dyDescent="0.3">
      <c r="A440" s="450" t="s">
        <v>771</v>
      </c>
      <c r="B440" s="432" t="s">
        <v>204</v>
      </c>
      <c r="C440" s="432" t="s">
        <v>142</v>
      </c>
      <c r="D440" s="440">
        <f t="shared" si="109"/>
        <v>0</v>
      </c>
      <c r="E440" s="440"/>
      <c r="F440" s="440"/>
      <c r="G440" s="440">
        <f t="shared" si="106"/>
        <v>183.6</v>
      </c>
      <c r="H440" s="439">
        <v>183.6</v>
      </c>
      <c r="I440" s="440"/>
      <c r="J440" s="439"/>
      <c r="K440" s="439"/>
      <c r="L440" s="439"/>
      <c r="M440" s="439"/>
      <c r="N440" s="439"/>
      <c r="O440" s="439"/>
      <c r="P440" s="439"/>
      <c r="Q440" s="439"/>
      <c r="R440" s="439"/>
      <c r="S440" s="439"/>
      <c r="T440" s="438">
        <f t="shared" si="108"/>
        <v>0</v>
      </c>
      <c r="U440" s="440">
        <f t="shared" si="111"/>
        <v>183.6</v>
      </c>
      <c r="V440" s="437">
        <f t="shared" si="113"/>
        <v>183.6</v>
      </c>
      <c r="W440" s="437">
        <f t="shared" si="105"/>
        <v>0</v>
      </c>
    </row>
    <row r="441" spans="1:23" s="151" customFormat="1" ht="37.5" x14ac:dyDescent="0.3">
      <c r="A441" s="450" t="s">
        <v>980</v>
      </c>
      <c r="B441" s="432" t="s">
        <v>204</v>
      </c>
      <c r="C441" s="432" t="s">
        <v>142</v>
      </c>
      <c r="D441" s="440">
        <f t="shared" si="109"/>
        <v>0</v>
      </c>
      <c r="E441" s="440"/>
      <c r="F441" s="440"/>
      <c r="G441" s="440">
        <f t="shared" si="106"/>
        <v>1051.0999999999999</v>
      </c>
      <c r="H441" s="439">
        <v>1051.0999999999999</v>
      </c>
      <c r="I441" s="440"/>
      <c r="J441" s="439"/>
      <c r="K441" s="439"/>
      <c r="L441" s="439"/>
      <c r="M441" s="439"/>
      <c r="N441" s="439"/>
      <c r="O441" s="439"/>
      <c r="P441" s="439"/>
      <c r="Q441" s="439"/>
      <c r="R441" s="439"/>
      <c r="S441" s="439"/>
      <c r="T441" s="438">
        <f>SUM(J441:R441)</f>
        <v>0</v>
      </c>
      <c r="U441" s="440">
        <f>SUM(V441:W441)</f>
        <v>1051.0999999999999</v>
      </c>
      <c r="V441" s="437">
        <f t="shared" si="113"/>
        <v>1051.0999999999999</v>
      </c>
      <c r="W441" s="437">
        <f t="shared" si="105"/>
        <v>0</v>
      </c>
    </row>
    <row r="442" spans="1:23" s="151" customFormat="1" ht="37.5" hidden="1" x14ac:dyDescent="0.3">
      <c r="A442" s="450" t="s">
        <v>772</v>
      </c>
      <c r="B442" s="432" t="s">
        <v>204</v>
      </c>
      <c r="C442" s="432" t="s">
        <v>142</v>
      </c>
      <c r="D442" s="440">
        <f t="shared" si="109"/>
        <v>0</v>
      </c>
      <c r="E442" s="440"/>
      <c r="F442" s="440"/>
      <c r="G442" s="440">
        <f t="shared" si="106"/>
        <v>0</v>
      </c>
      <c r="H442" s="440"/>
      <c r="I442" s="440"/>
      <c r="J442" s="439"/>
      <c r="K442" s="439"/>
      <c r="L442" s="439"/>
      <c r="M442" s="439"/>
      <c r="N442" s="439"/>
      <c r="O442" s="439"/>
      <c r="P442" s="439"/>
      <c r="Q442" s="439"/>
      <c r="R442" s="439"/>
      <c r="S442" s="439"/>
      <c r="T442" s="438">
        <f t="shared" ref="T442:T457" si="114">SUM(J442:R442)</f>
        <v>0</v>
      </c>
      <c r="U442" s="440">
        <f t="shared" ref="U442:U457" si="115">SUM(V442:W442)</f>
        <v>0</v>
      </c>
      <c r="V442" s="437">
        <f t="shared" si="113"/>
        <v>0</v>
      </c>
      <c r="W442" s="437">
        <f t="shared" si="105"/>
        <v>0</v>
      </c>
    </row>
    <row r="443" spans="1:23" s="151" customFormat="1" ht="37.5" hidden="1" collapsed="1" x14ac:dyDescent="0.3">
      <c r="A443" s="450" t="s">
        <v>772</v>
      </c>
      <c r="B443" s="432" t="s">
        <v>204</v>
      </c>
      <c r="C443" s="432" t="s">
        <v>142</v>
      </c>
      <c r="D443" s="440">
        <f t="shared" si="109"/>
        <v>0</v>
      </c>
      <c r="E443" s="440"/>
      <c r="F443" s="440"/>
      <c r="G443" s="440">
        <f t="shared" si="106"/>
        <v>0</v>
      </c>
      <c r="H443" s="440"/>
      <c r="I443" s="440"/>
      <c r="J443" s="439"/>
      <c r="K443" s="439"/>
      <c r="L443" s="439"/>
      <c r="M443" s="439"/>
      <c r="N443" s="439"/>
      <c r="O443" s="439"/>
      <c r="P443" s="439"/>
      <c r="Q443" s="439"/>
      <c r="R443" s="439"/>
      <c r="S443" s="439"/>
      <c r="T443" s="438">
        <f t="shared" si="114"/>
        <v>0</v>
      </c>
      <c r="U443" s="440">
        <f t="shared" si="115"/>
        <v>0</v>
      </c>
      <c r="V443" s="437">
        <f t="shared" si="113"/>
        <v>0</v>
      </c>
      <c r="W443" s="437">
        <f t="shared" si="105"/>
        <v>0</v>
      </c>
    </row>
    <row r="444" spans="1:23" s="151" customFormat="1" ht="37.5" hidden="1" outlineLevel="1" x14ac:dyDescent="0.3">
      <c r="A444" s="450" t="s">
        <v>772</v>
      </c>
      <c r="B444" s="432" t="s">
        <v>204</v>
      </c>
      <c r="C444" s="432" t="s">
        <v>142</v>
      </c>
      <c r="D444" s="440">
        <f t="shared" si="109"/>
        <v>0</v>
      </c>
      <c r="E444" s="440"/>
      <c r="F444" s="440"/>
      <c r="G444" s="440">
        <f t="shared" si="106"/>
        <v>0</v>
      </c>
      <c r="H444" s="440"/>
      <c r="I444" s="440"/>
      <c r="J444" s="439"/>
      <c r="K444" s="439"/>
      <c r="L444" s="439"/>
      <c r="M444" s="439"/>
      <c r="N444" s="439"/>
      <c r="O444" s="439"/>
      <c r="P444" s="439"/>
      <c r="Q444" s="439"/>
      <c r="R444" s="439"/>
      <c r="S444" s="439"/>
      <c r="T444" s="438">
        <f t="shared" si="114"/>
        <v>0</v>
      </c>
      <c r="U444" s="440">
        <f t="shared" si="115"/>
        <v>0</v>
      </c>
      <c r="V444" s="437">
        <f t="shared" si="113"/>
        <v>0</v>
      </c>
      <c r="W444" s="437">
        <f t="shared" si="105"/>
        <v>0</v>
      </c>
    </row>
    <row r="445" spans="1:23" s="151" customFormat="1" ht="37.5" hidden="1" outlineLevel="1" x14ac:dyDescent="0.3">
      <c r="A445" s="450" t="s">
        <v>772</v>
      </c>
      <c r="B445" s="432" t="s">
        <v>204</v>
      </c>
      <c r="C445" s="432" t="s">
        <v>142</v>
      </c>
      <c r="D445" s="440">
        <f t="shared" si="109"/>
        <v>0</v>
      </c>
      <c r="E445" s="440"/>
      <c r="F445" s="440"/>
      <c r="G445" s="440">
        <f t="shared" si="106"/>
        <v>0</v>
      </c>
      <c r="H445" s="440"/>
      <c r="I445" s="440"/>
      <c r="J445" s="439"/>
      <c r="K445" s="439"/>
      <c r="L445" s="439"/>
      <c r="M445" s="439"/>
      <c r="N445" s="439"/>
      <c r="O445" s="439"/>
      <c r="P445" s="439"/>
      <c r="Q445" s="439"/>
      <c r="R445" s="439"/>
      <c r="S445" s="439"/>
      <c r="T445" s="438">
        <f t="shared" si="114"/>
        <v>0</v>
      </c>
      <c r="U445" s="440">
        <f t="shared" si="115"/>
        <v>0</v>
      </c>
      <c r="V445" s="437">
        <f t="shared" si="113"/>
        <v>0</v>
      </c>
      <c r="W445" s="437">
        <f t="shared" si="105"/>
        <v>0</v>
      </c>
    </row>
    <row r="446" spans="1:23" s="151" customFormat="1" ht="37.5" hidden="1" outlineLevel="1" x14ac:dyDescent="0.3">
      <c r="A446" s="450" t="s">
        <v>772</v>
      </c>
      <c r="B446" s="432" t="s">
        <v>204</v>
      </c>
      <c r="C446" s="432" t="s">
        <v>142</v>
      </c>
      <c r="D446" s="440">
        <f t="shared" si="109"/>
        <v>0</v>
      </c>
      <c r="E446" s="440"/>
      <c r="F446" s="440"/>
      <c r="G446" s="440">
        <f t="shared" si="106"/>
        <v>0</v>
      </c>
      <c r="H446" s="440"/>
      <c r="I446" s="440"/>
      <c r="J446" s="439"/>
      <c r="K446" s="439"/>
      <c r="L446" s="439"/>
      <c r="M446" s="439"/>
      <c r="N446" s="439"/>
      <c r="O446" s="439"/>
      <c r="P446" s="439"/>
      <c r="Q446" s="439"/>
      <c r="R446" s="439"/>
      <c r="S446" s="439"/>
      <c r="T446" s="438">
        <f t="shared" si="114"/>
        <v>0</v>
      </c>
      <c r="U446" s="440">
        <f t="shared" si="115"/>
        <v>0</v>
      </c>
      <c r="V446" s="437">
        <f t="shared" si="113"/>
        <v>0</v>
      </c>
      <c r="W446" s="437">
        <f t="shared" si="105"/>
        <v>0</v>
      </c>
    </row>
    <row r="447" spans="1:23" s="151" customFormat="1" ht="23.25" hidden="1" customHeight="1" collapsed="1" x14ac:dyDescent="0.3">
      <c r="A447" s="450" t="s">
        <v>772</v>
      </c>
      <c r="B447" s="432" t="s">
        <v>204</v>
      </c>
      <c r="C447" s="432" t="s">
        <v>142</v>
      </c>
      <c r="D447" s="440">
        <f t="shared" si="109"/>
        <v>0</v>
      </c>
      <c r="E447" s="440"/>
      <c r="F447" s="440"/>
      <c r="G447" s="440">
        <f t="shared" si="106"/>
        <v>0</v>
      </c>
      <c r="H447" s="440"/>
      <c r="I447" s="440"/>
      <c r="J447" s="439"/>
      <c r="K447" s="439"/>
      <c r="L447" s="439"/>
      <c r="M447" s="439"/>
      <c r="N447" s="439"/>
      <c r="O447" s="439"/>
      <c r="P447" s="439"/>
      <c r="Q447" s="439"/>
      <c r="R447" s="439"/>
      <c r="S447" s="439"/>
      <c r="T447" s="438">
        <f t="shared" si="114"/>
        <v>0</v>
      </c>
      <c r="U447" s="440">
        <f t="shared" si="115"/>
        <v>0</v>
      </c>
      <c r="V447" s="437">
        <f t="shared" si="113"/>
        <v>0</v>
      </c>
      <c r="W447" s="437">
        <f t="shared" si="105"/>
        <v>0</v>
      </c>
    </row>
    <row r="448" spans="1:23" s="151" customFormat="1" ht="37.5" hidden="1" outlineLevel="1" x14ac:dyDescent="0.3">
      <c r="A448" s="450" t="s">
        <v>772</v>
      </c>
      <c r="B448" s="432" t="s">
        <v>204</v>
      </c>
      <c r="C448" s="432" t="s">
        <v>142</v>
      </c>
      <c r="D448" s="440">
        <f t="shared" si="109"/>
        <v>0</v>
      </c>
      <c r="E448" s="440"/>
      <c r="F448" s="440"/>
      <c r="G448" s="440">
        <f t="shared" si="106"/>
        <v>0</v>
      </c>
      <c r="H448" s="440"/>
      <c r="I448" s="440"/>
      <c r="J448" s="439"/>
      <c r="K448" s="439"/>
      <c r="L448" s="439"/>
      <c r="M448" s="439"/>
      <c r="N448" s="439"/>
      <c r="O448" s="439"/>
      <c r="P448" s="439"/>
      <c r="Q448" s="439"/>
      <c r="R448" s="439"/>
      <c r="S448" s="439"/>
      <c r="T448" s="438">
        <f t="shared" si="114"/>
        <v>0</v>
      </c>
      <c r="U448" s="440">
        <f t="shared" si="115"/>
        <v>0</v>
      </c>
      <c r="V448" s="437">
        <f t="shared" si="113"/>
        <v>0</v>
      </c>
      <c r="W448" s="437">
        <f t="shared" si="105"/>
        <v>0</v>
      </c>
    </row>
    <row r="449" spans="1:23" s="151" customFormat="1" ht="37.5" hidden="1" outlineLevel="1" x14ac:dyDescent="0.3">
      <c r="A449" s="450" t="s">
        <v>772</v>
      </c>
      <c r="B449" s="432" t="s">
        <v>204</v>
      </c>
      <c r="C449" s="432" t="s">
        <v>142</v>
      </c>
      <c r="D449" s="440">
        <f t="shared" si="109"/>
        <v>0</v>
      </c>
      <c r="E449" s="440"/>
      <c r="F449" s="440"/>
      <c r="G449" s="440">
        <f t="shared" si="106"/>
        <v>0</v>
      </c>
      <c r="H449" s="440"/>
      <c r="I449" s="440"/>
      <c r="J449" s="439"/>
      <c r="K449" s="439"/>
      <c r="L449" s="439"/>
      <c r="M449" s="439"/>
      <c r="N449" s="439"/>
      <c r="O449" s="439"/>
      <c r="P449" s="439"/>
      <c r="Q449" s="439"/>
      <c r="R449" s="439"/>
      <c r="S449" s="439"/>
      <c r="T449" s="438">
        <f t="shared" si="114"/>
        <v>0</v>
      </c>
      <c r="U449" s="440">
        <f t="shared" si="115"/>
        <v>0</v>
      </c>
      <c r="V449" s="437">
        <f t="shared" si="113"/>
        <v>0</v>
      </c>
      <c r="W449" s="437">
        <f t="shared" si="105"/>
        <v>0</v>
      </c>
    </row>
    <row r="450" spans="1:23" s="151" customFormat="1" ht="37.5" hidden="1" outlineLevel="1" x14ac:dyDescent="0.3">
      <c r="A450" s="450" t="s">
        <v>772</v>
      </c>
      <c r="B450" s="432" t="s">
        <v>204</v>
      </c>
      <c r="C450" s="432" t="s">
        <v>142</v>
      </c>
      <c r="D450" s="440">
        <f t="shared" si="109"/>
        <v>0</v>
      </c>
      <c r="E450" s="440"/>
      <c r="F450" s="440"/>
      <c r="G450" s="440">
        <f t="shared" si="106"/>
        <v>0</v>
      </c>
      <c r="H450" s="440"/>
      <c r="I450" s="440"/>
      <c r="J450" s="439"/>
      <c r="K450" s="439"/>
      <c r="L450" s="439"/>
      <c r="M450" s="439"/>
      <c r="N450" s="439"/>
      <c r="O450" s="439"/>
      <c r="P450" s="439"/>
      <c r="Q450" s="439"/>
      <c r="R450" s="439"/>
      <c r="S450" s="439"/>
      <c r="T450" s="438">
        <f t="shared" si="114"/>
        <v>0</v>
      </c>
      <c r="U450" s="440">
        <f t="shared" si="115"/>
        <v>0</v>
      </c>
      <c r="V450" s="437">
        <f t="shared" si="113"/>
        <v>0</v>
      </c>
      <c r="W450" s="437">
        <f t="shared" si="105"/>
        <v>0</v>
      </c>
    </row>
    <row r="451" spans="1:23" s="151" customFormat="1" ht="37.5" hidden="1" outlineLevel="1" x14ac:dyDescent="0.3">
      <c r="A451" s="450" t="s">
        <v>772</v>
      </c>
      <c r="B451" s="432" t="s">
        <v>204</v>
      </c>
      <c r="C451" s="432" t="s">
        <v>142</v>
      </c>
      <c r="D451" s="440">
        <f t="shared" si="109"/>
        <v>0</v>
      </c>
      <c r="E451" s="440"/>
      <c r="F451" s="440"/>
      <c r="G451" s="440">
        <f t="shared" si="106"/>
        <v>0</v>
      </c>
      <c r="H451" s="440"/>
      <c r="I451" s="440"/>
      <c r="J451" s="439"/>
      <c r="K451" s="439"/>
      <c r="L451" s="439"/>
      <c r="M451" s="439"/>
      <c r="N451" s="439"/>
      <c r="O451" s="439"/>
      <c r="P451" s="439"/>
      <c r="Q451" s="439"/>
      <c r="R451" s="439"/>
      <c r="S451" s="439"/>
      <c r="T451" s="438">
        <f t="shared" si="114"/>
        <v>0</v>
      </c>
      <c r="U451" s="440">
        <f t="shared" si="115"/>
        <v>0</v>
      </c>
      <c r="V451" s="437">
        <f t="shared" si="113"/>
        <v>0</v>
      </c>
      <c r="W451" s="437">
        <f t="shared" si="105"/>
        <v>0</v>
      </c>
    </row>
    <row r="452" spans="1:23" s="151" customFormat="1" ht="37.5" hidden="1" outlineLevel="1" x14ac:dyDescent="0.3">
      <c r="A452" s="450" t="s">
        <v>772</v>
      </c>
      <c r="B452" s="432" t="s">
        <v>204</v>
      </c>
      <c r="C452" s="432" t="s">
        <v>142</v>
      </c>
      <c r="D452" s="440">
        <f t="shared" si="109"/>
        <v>0</v>
      </c>
      <c r="E452" s="440"/>
      <c r="F452" s="440"/>
      <c r="G452" s="440">
        <f t="shared" si="106"/>
        <v>0</v>
      </c>
      <c r="H452" s="440"/>
      <c r="I452" s="440"/>
      <c r="J452" s="439"/>
      <c r="K452" s="439"/>
      <c r="L452" s="439"/>
      <c r="M452" s="439"/>
      <c r="N452" s="439"/>
      <c r="O452" s="439"/>
      <c r="P452" s="439"/>
      <c r="Q452" s="439"/>
      <c r="R452" s="439"/>
      <c r="S452" s="439"/>
      <c r="T452" s="438">
        <f t="shared" si="114"/>
        <v>0</v>
      </c>
      <c r="U452" s="440">
        <f t="shared" si="115"/>
        <v>0</v>
      </c>
      <c r="V452" s="437">
        <f t="shared" si="113"/>
        <v>0</v>
      </c>
      <c r="W452" s="437">
        <f t="shared" si="105"/>
        <v>0</v>
      </c>
    </row>
    <row r="453" spans="1:23" s="151" customFormat="1" ht="37.5" hidden="1" collapsed="1" x14ac:dyDescent="0.3">
      <c r="A453" s="450" t="s">
        <v>772</v>
      </c>
      <c r="B453" s="432" t="s">
        <v>204</v>
      </c>
      <c r="C453" s="432" t="s">
        <v>142</v>
      </c>
      <c r="D453" s="440">
        <f t="shared" si="109"/>
        <v>0</v>
      </c>
      <c r="E453" s="440"/>
      <c r="F453" s="440"/>
      <c r="G453" s="440">
        <f t="shared" si="106"/>
        <v>0</v>
      </c>
      <c r="H453" s="440"/>
      <c r="I453" s="440"/>
      <c r="J453" s="439"/>
      <c r="K453" s="439"/>
      <c r="L453" s="439"/>
      <c r="M453" s="439"/>
      <c r="N453" s="439"/>
      <c r="O453" s="439"/>
      <c r="P453" s="439"/>
      <c r="Q453" s="439"/>
      <c r="R453" s="439"/>
      <c r="S453" s="439"/>
      <c r="T453" s="438">
        <f t="shared" si="114"/>
        <v>0</v>
      </c>
      <c r="U453" s="440">
        <f t="shared" si="115"/>
        <v>0</v>
      </c>
      <c r="V453" s="437">
        <f t="shared" si="113"/>
        <v>0</v>
      </c>
      <c r="W453" s="437">
        <f t="shared" si="105"/>
        <v>0</v>
      </c>
    </row>
    <row r="454" spans="1:23" s="151" customFormat="1" ht="37.5" hidden="1" outlineLevel="1" x14ac:dyDescent="0.3">
      <c r="A454" s="450" t="s">
        <v>772</v>
      </c>
      <c r="B454" s="432" t="s">
        <v>204</v>
      </c>
      <c r="C454" s="432" t="s">
        <v>142</v>
      </c>
      <c r="D454" s="440">
        <f t="shared" si="109"/>
        <v>0</v>
      </c>
      <c r="E454" s="440"/>
      <c r="F454" s="440"/>
      <c r="G454" s="440">
        <f t="shared" si="106"/>
        <v>0</v>
      </c>
      <c r="H454" s="440"/>
      <c r="I454" s="440"/>
      <c r="J454" s="439"/>
      <c r="K454" s="439"/>
      <c r="L454" s="439"/>
      <c r="M454" s="439"/>
      <c r="N454" s="439"/>
      <c r="O454" s="439"/>
      <c r="P454" s="439"/>
      <c r="Q454" s="439"/>
      <c r="R454" s="439"/>
      <c r="S454" s="439"/>
      <c r="T454" s="438">
        <f t="shared" si="114"/>
        <v>0</v>
      </c>
      <c r="U454" s="440">
        <f t="shared" si="115"/>
        <v>0</v>
      </c>
      <c r="V454" s="437">
        <f t="shared" si="113"/>
        <v>0</v>
      </c>
      <c r="W454" s="437">
        <f t="shared" si="105"/>
        <v>0</v>
      </c>
    </row>
    <row r="455" spans="1:23" s="151" customFormat="1" ht="37.5" hidden="1" outlineLevel="1" x14ac:dyDescent="0.3">
      <c r="A455" s="450" t="s">
        <v>772</v>
      </c>
      <c r="B455" s="432" t="s">
        <v>204</v>
      </c>
      <c r="C455" s="432" t="s">
        <v>142</v>
      </c>
      <c r="D455" s="440">
        <f t="shared" si="109"/>
        <v>0</v>
      </c>
      <c r="E455" s="440"/>
      <c r="F455" s="440"/>
      <c r="G455" s="440">
        <f t="shared" si="106"/>
        <v>0</v>
      </c>
      <c r="H455" s="440"/>
      <c r="I455" s="440"/>
      <c r="J455" s="439"/>
      <c r="K455" s="439"/>
      <c r="L455" s="439"/>
      <c r="M455" s="439"/>
      <c r="N455" s="439"/>
      <c r="O455" s="439"/>
      <c r="P455" s="439"/>
      <c r="Q455" s="439"/>
      <c r="R455" s="439"/>
      <c r="S455" s="439"/>
      <c r="T455" s="438">
        <f t="shared" si="114"/>
        <v>0</v>
      </c>
      <c r="U455" s="440">
        <f t="shared" si="115"/>
        <v>0</v>
      </c>
      <c r="V455" s="437">
        <f t="shared" si="113"/>
        <v>0</v>
      </c>
      <c r="W455" s="437">
        <f t="shared" si="105"/>
        <v>0</v>
      </c>
    </row>
    <row r="456" spans="1:23" s="151" customFormat="1" ht="37.5" hidden="1" x14ac:dyDescent="0.3">
      <c r="A456" s="450" t="s">
        <v>772</v>
      </c>
      <c r="B456" s="432" t="s">
        <v>204</v>
      </c>
      <c r="C456" s="432" t="s">
        <v>142</v>
      </c>
      <c r="D456" s="440">
        <f t="shared" si="109"/>
        <v>0</v>
      </c>
      <c r="E456" s="440"/>
      <c r="F456" s="440"/>
      <c r="G456" s="440">
        <f t="shared" si="106"/>
        <v>0</v>
      </c>
      <c r="H456" s="440"/>
      <c r="I456" s="440"/>
      <c r="J456" s="439"/>
      <c r="K456" s="439"/>
      <c r="L456" s="439"/>
      <c r="M456" s="439"/>
      <c r="N456" s="439"/>
      <c r="O456" s="439"/>
      <c r="P456" s="439"/>
      <c r="Q456" s="439"/>
      <c r="R456" s="439"/>
      <c r="S456" s="439"/>
      <c r="T456" s="438">
        <f t="shared" si="114"/>
        <v>0</v>
      </c>
      <c r="U456" s="440">
        <f t="shared" si="115"/>
        <v>0</v>
      </c>
      <c r="V456" s="437">
        <f t="shared" si="113"/>
        <v>0</v>
      </c>
      <c r="W456" s="437">
        <f t="shared" si="105"/>
        <v>0</v>
      </c>
    </row>
    <row r="457" spans="1:23" s="151" customFormat="1" ht="37.5" x14ac:dyDescent="0.3">
      <c r="A457" s="450" t="s">
        <v>981</v>
      </c>
      <c r="B457" s="432" t="s">
        <v>204</v>
      </c>
      <c r="C457" s="432" t="s">
        <v>142</v>
      </c>
      <c r="D457" s="440"/>
      <c r="E457" s="440"/>
      <c r="F457" s="440"/>
      <c r="G457" s="440">
        <f t="shared" si="106"/>
        <v>418.3</v>
      </c>
      <c r="H457" s="440">
        <v>418.3</v>
      </c>
      <c r="I457" s="440"/>
      <c r="J457" s="439"/>
      <c r="K457" s="439"/>
      <c r="L457" s="439"/>
      <c r="M457" s="439"/>
      <c r="N457" s="439"/>
      <c r="O457" s="439"/>
      <c r="P457" s="439"/>
      <c r="Q457" s="439"/>
      <c r="R457" s="439"/>
      <c r="S457" s="439"/>
      <c r="T457" s="438">
        <f t="shared" si="114"/>
        <v>0</v>
      </c>
      <c r="U457" s="440">
        <f t="shared" si="115"/>
        <v>418.3</v>
      </c>
      <c r="V457" s="437">
        <f t="shared" si="113"/>
        <v>418.3</v>
      </c>
      <c r="W457" s="437">
        <f t="shared" si="105"/>
        <v>0</v>
      </c>
    </row>
    <row r="458" spans="1:23" s="151" customFormat="1" ht="77.25" customHeight="1" x14ac:dyDescent="0.3">
      <c r="A458" s="450" t="s">
        <v>1058</v>
      </c>
      <c r="B458" s="432" t="s">
        <v>204</v>
      </c>
      <c r="C458" s="432" t="s">
        <v>142</v>
      </c>
      <c r="D458" s="440">
        <f t="shared" si="109"/>
        <v>0</v>
      </c>
      <c r="E458" s="440"/>
      <c r="F458" s="440"/>
      <c r="G458" s="440">
        <f t="shared" ref="G458:G518" si="116">SUM(H458:I458)</f>
        <v>48238.1</v>
      </c>
      <c r="H458" s="439">
        <v>4209.6000000000004</v>
      </c>
      <c r="I458" s="439">
        <v>44028.5</v>
      </c>
      <c r="J458" s="439"/>
      <c r="K458" s="439"/>
      <c r="L458" s="439"/>
      <c r="M458" s="439"/>
      <c r="N458" s="439"/>
      <c r="O458" s="439"/>
      <c r="P458" s="439"/>
      <c r="Q458" s="439"/>
      <c r="R458" s="439"/>
      <c r="S458" s="439"/>
      <c r="T458" s="438">
        <f t="shared" si="108"/>
        <v>0</v>
      </c>
      <c r="U458" s="440">
        <f t="shared" si="111"/>
        <v>48238.1</v>
      </c>
      <c r="V458" s="437">
        <f t="shared" si="113"/>
        <v>4209.6000000000004</v>
      </c>
      <c r="W458" s="437">
        <f t="shared" si="105"/>
        <v>44028.5</v>
      </c>
    </row>
    <row r="459" spans="1:23" s="151" customFormat="1" ht="21" customHeight="1" x14ac:dyDescent="0.3">
      <c r="A459" s="451" t="s">
        <v>861</v>
      </c>
      <c r="B459" s="432" t="s">
        <v>204</v>
      </c>
      <c r="C459" s="432" t="s">
        <v>142</v>
      </c>
      <c r="D459" s="440">
        <f t="shared" si="109"/>
        <v>1113.0999999999999</v>
      </c>
      <c r="E459" s="440">
        <f>E460+E461+E463</f>
        <v>1113.0999999999999</v>
      </c>
      <c r="F459" s="440">
        <f>F460+F461+F463</f>
        <v>0</v>
      </c>
      <c r="G459" s="440">
        <f t="shared" si="116"/>
        <v>4734.5</v>
      </c>
      <c r="H459" s="440">
        <f>H460+H461+H463+H462+H464</f>
        <v>2436</v>
      </c>
      <c r="I459" s="440">
        <f>I460+I461+I463</f>
        <v>2298.5</v>
      </c>
      <c r="J459" s="440">
        <f>J460+J461+J463+J462</f>
        <v>0</v>
      </c>
      <c r="K459" s="440">
        <f>K460+K461+K463+K462+K464</f>
        <v>0</v>
      </c>
      <c r="L459" s="440">
        <f t="shared" ref="L459" si="117">L460+L461+L463+L462</f>
        <v>0</v>
      </c>
      <c r="M459" s="440">
        <f>M460+M461+M463</f>
        <v>0</v>
      </c>
      <c r="N459" s="440"/>
      <c r="O459" s="440">
        <f>O460+O461+O463</f>
        <v>0</v>
      </c>
      <c r="P459" s="440"/>
      <c r="Q459" s="440">
        <f>Q460+Q461+Q463</f>
        <v>0</v>
      </c>
      <c r="R459" s="440">
        <f>R460+R461+R463</f>
        <v>0</v>
      </c>
      <c r="S459" s="440"/>
      <c r="T459" s="438">
        <f t="shared" si="108"/>
        <v>0</v>
      </c>
      <c r="U459" s="440">
        <f t="shared" si="111"/>
        <v>4734.5</v>
      </c>
      <c r="V459" s="437">
        <f t="shared" si="113"/>
        <v>2436</v>
      </c>
      <c r="W459" s="437">
        <f t="shared" si="105"/>
        <v>2298.5</v>
      </c>
    </row>
    <row r="460" spans="1:23" s="151" customFormat="1" ht="18.75" customHeight="1" x14ac:dyDescent="0.3">
      <c r="A460" s="450" t="s">
        <v>42</v>
      </c>
      <c r="B460" s="432" t="s">
        <v>204</v>
      </c>
      <c r="C460" s="432" t="s">
        <v>142</v>
      </c>
      <c r="D460" s="440">
        <f t="shared" si="109"/>
        <v>310</v>
      </c>
      <c r="E460" s="440">
        <v>310</v>
      </c>
      <c r="F460" s="440"/>
      <c r="G460" s="440">
        <f t="shared" si="116"/>
        <v>553.20000000000005</v>
      </c>
      <c r="H460" s="440">
        <v>144.69999999999999</v>
      </c>
      <c r="I460" s="440">
        <v>408.5</v>
      </c>
      <c r="J460" s="439"/>
      <c r="K460" s="439"/>
      <c r="L460" s="439"/>
      <c r="M460" s="439"/>
      <c r="N460" s="439"/>
      <c r="O460" s="439"/>
      <c r="P460" s="439"/>
      <c r="Q460" s="439"/>
      <c r="R460" s="439"/>
      <c r="S460" s="439"/>
      <c r="T460" s="438">
        <f t="shared" si="108"/>
        <v>0</v>
      </c>
      <c r="U460" s="440">
        <f t="shared" si="111"/>
        <v>553.20000000000005</v>
      </c>
      <c r="V460" s="437">
        <f t="shared" si="113"/>
        <v>144.69999999999999</v>
      </c>
      <c r="W460" s="437">
        <f t="shared" si="105"/>
        <v>408.5</v>
      </c>
    </row>
    <row r="461" spans="1:23" s="151" customFormat="1" ht="18.75" customHeight="1" x14ac:dyDescent="0.3">
      <c r="A461" s="450" t="s">
        <v>275</v>
      </c>
      <c r="B461" s="432" t="s">
        <v>204</v>
      </c>
      <c r="C461" s="432" t="s">
        <v>142</v>
      </c>
      <c r="D461" s="440">
        <f t="shared" si="109"/>
        <v>400.1</v>
      </c>
      <c r="E461" s="440">
        <v>400.1</v>
      </c>
      <c r="F461" s="440"/>
      <c r="G461" s="440">
        <f t="shared" si="116"/>
        <v>2700.1</v>
      </c>
      <c r="H461" s="440">
        <v>1200.0999999999999</v>
      </c>
      <c r="I461" s="440">
        <v>1500</v>
      </c>
      <c r="J461" s="439"/>
      <c r="K461" s="439"/>
      <c r="L461" s="439"/>
      <c r="M461" s="439"/>
      <c r="N461" s="439"/>
      <c r="O461" s="439"/>
      <c r="P461" s="439"/>
      <c r="Q461" s="439"/>
      <c r="R461" s="439"/>
      <c r="S461" s="439"/>
      <c r="T461" s="438">
        <f t="shared" si="108"/>
        <v>0</v>
      </c>
      <c r="U461" s="440">
        <f t="shared" si="111"/>
        <v>2700.1</v>
      </c>
      <c r="V461" s="437">
        <f t="shared" si="113"/>
        <v>1200.0999999999999</v>
      </c>
      <c r="W461" s="437">
        <f t="shared" ref="W461:W527" si="118">I461+O461+P461+Q461+R461</f>
        <v>1500</v>
      </c>
    </row>
    <row r="462" spans="1:23" s="151" customFormat="1" ht="18.75" customHeight="1" x14ac:dyDescent="0.3">
      <c r="A462" s="450" t="s">
        <v>1109</v>
      </c>
      <c r="B462" s="432" t="s">
        <v>204</v>
      </c>
      <c r="C462" s="432" t="s">
        <v>142</v>
      </c>
      <c r="D462" s="440"/>
      <c r="E462" s="440"/>
      <c r="F462" s="440"/>
      <c r="G462" s="440">
        <f t="shared" si="116"/>
        <v>323.7</v>
      </c>
      <c r="H462" s="440">
        <v>323.7</v>
      </c>
      <c r="I462" s="440"/>
      <c r="J462" s="439"/>
      <c r="K462" s="439"/>
      <c r="L462" s="439"/>
      <c r="M462" s="439"/>
      <c r="N462" s="439"/>
      <c r="O462" s="439"/>
      <c r="P462" s="439"/>
      <c r="Q462" s="439"/>
      <c r="R462" s="439"/>
      <c r="S462" s="439"/>
      <c r="T462" s="438">
        <f t="shared" si="108"/>
        <v>0</v>
      </c>
      <c r="U462" s="440">
        <f t="shared" si="111"/>
        <v>323.7</v>
      </c>
      <c r="V462" s="437">
        <f t="shared" si="113"/>
        <v>323.7</v>
      </c>
      <c r="W462" s="437"/>
    </row>
    <row r="463" spans="1:23" s="151" customFormat="1" ht="20.25" customHeight="1" x14ac:dyDescent="0.3">
      <c r="A463" s="450" t="s">
        <v>276</v>
      </c>
      <c r="B463" s="432" t="s">
        <v>204</v>
      </c>
      <c r="C463" s="432" t="s">
        <v>142</v>
      </c>
      <c r="D463" s="440">
        <f t="shared" si="109"/>
        <v>403</v>
      </c>
      <c r="E463" s="440">
        <v>403</v>
      </c>
      <c r="F463" s="440"/>
      <c r="G463" s="440">
        <f t="shared" si="116"/>
        <v>1057.5</v>
      </c>
      <c r="H463" s="440">
        <v>667.5</v>
      </c>
      <c r="I463" s="440">
        <v>390</v>
      </c>
      <c r="J463" s="439"/>
      <c r="K463" s="439"/>
      <c r="L463" s="439"/>
      <c r="M463" s="439"/>
      <c r="N463" s="439"/>
      <c r="O463" s="439"/>
      <c r="P463" s="439"/>
      <c r="Q463" s="439"/>
      <c r="R463" s="439"/>
      <c r="S463" s="439"/>
      <c r="T463" s="438">
        <f t="shared" si="108"/>
        <v>0</v>
      </c>
      <c r="U463" s="440">
        <f t="shared" si="111"/>
        <v>1057.5</v>
      </c>
      <c r="V463" s="437">
        <f t="shared" si="113"/>
        <v>667.5</v>
      </c>
      <c r="W463" s="437">
        <f t="shared" si="118"/>
        <v>390</v>
      </c>
    </row>
    <row r="464" spans="1:23" s="151" customFormat="1" ht="20.25" customHeight="1" x14ac:dyDescent="0.3">
      <c r="A464" s="450" t="s">
        <v>971</v>
      </c>
      <c r="B464" s="432" t="s">
        <v>204</v>
      </c>
      <c r="C464" s="432" t="s">
        <v>142</v>
      </c>
      <c r="D464" s="440"/>
      <c r="E464" s="440"/>
      <c r="F464" s="440"/>
      <c r="G464" s="440">
        <f t="shared" si="116"/>
        <v>100</v>
      </c>
      <c r="H464" s="440">
        <v>100</v>
      </c>
      <c r="I464" s="440"/>
      <c r="J464" s="439"/>
      <c r="K464" s="439"/>
      <c r="L464" s="439"/>
      <c r="M464" s="439"/>
      <c r="N464" s="439"/>
      <c r="O464" s="439"/>
      <c r="P464" s="439"/>
      <c r="Q464" s="439"/>
      <c r="R464" s="439"/>
      <c r="S464" s="439"/>
      <c r="T464" s="438">
        <f t="shared" si="108"/>
        <v>0</v>
      </c>
      <c r="U464" s="440">
        <f t="shared" si="111"/>
        <v>100</v>
      </c>
      <c r="V464" s="437">
        <f t="shared" si="113"/>
        <v>100</v>
      </c>
      <c r="W464" s="437">
        <f t="shared" si="118"/>
        <v>0</v>
      </c>
    </row>
    <row r="465" spans="1:23" s="151" customFormat="1" ht="56.25" x14ac:dyDescent="0.3">
      <c r="A465" s="450" t="s">
        <v>871</v>
      </c>
      <c r="B465" s="432" t="s">
        <v>204</v>
      </c>
      <c r="C465" s="432" t="s">
        <v>142</v>
      </c>
      <c r="D465" s="440">
        <f t="shared" si="109"/>
        <v>190.4</v>
      </c>
      <c r="E465" s="440"/>
      <c r="F465" s="440">
        <v>190.4</v>
      </c>
      <c r="G465" s="440">
        <f t="shared" si="116"/>
        <v>190.4</v>
      </c>
      <c r="H465" s="440"/>
      <c r="I465" s="440">
        <v>190.4</v>
      </c>
      <c r="J465" s="439"/>
      <c r="K465" s="439"/>
      <c r="L465" s="439"/>
      <c r="M465" s="439"/>
      <c r="N465" s="439"/>
      <c r="O465" s="439"/>
      <c r="P465" s="439"/>
      <c r="Q465" s="439"/>
      <c r="R465" s="439"/>
      <c r="S465" s="439"/>
      <c r="T465" s="438">
        <f t="shared" si="108"/>
        <v>0</v>
      </c>
      <c r="U465" s="440">
        <f t="shared" si="111"/>
        <v>190.4</v>
      </c>
      <c r="V465" s="437">
        <f t="shared" ref="V465:V527" si="119">H465+J465+K465+M465</f>
        <v>0</v>
      </c>
      <c r="W465" s="437">
        <f t="shared" si="118"/>
        <v>190.4</v>
      </c>
    </row>
    <row r="466" spans="1:23" s="147" customFormat="1" ht="15.75" hidden="1" customHeight="1" x14ac:dyDescent="0.3">
      <c r="A466" s="449" t="s">
        <v>58</v>
      </c>
      <c r="B466" s="433" t="s">
        <v>204</v>
      </c>
      <c r="C466" s="433" t="s">
        <v>144</v>
      </c>
      <c r="D466" s="440">
        <f t="shared" si="109"/>
        <v>0</v>
      </c>
      <c r="E466" s="436"/>
      <c r="F466" s="436"/>
      <c r="G466" s="440">
        <f t="shared" si="116"/>
        <v>0</v>
      </c>
      <c r="H466" s="436"/>
      <c r="I466" s="436"/>
      <c r="J466" s="443"/>
      <c r="K466" s="443"/>
      <c r="L466" s="443"/>
      <c r="M466" s="443"/>
      <c r="N466" s="443"/>
      <c r="O466" s="443"/>
      <c r="P466" s="443"/>
      <c r="Q466" s="443"/>
      <c r="R466" s="443"/>
      <c r="S466" s="443"/>
      <c r="T466" s="438">
        <f t="shared" si="108"/>
        <v>0</v>
      </c>
      <c r="U466" s="440">
        <f t="shared" si="111"/>
        <v>0</v>
      </c>
      <c r="V466" s="437">
        <f t="shared" si="119"/>
        <v>0</v>
      </c>
      <c r="W466" s="437">
        <f t="shared" si="118"/>
        <v>0</v>
      </c>
    </row>
    <row r="467" spans="1:23" s="151" customFormat="1" ht="17.25" hidden="1" customHeight="1" x14ac:dyDescent="0.3">
      <c r="A467" s="450" t="s">
        <v>59</v>
      </c>
      <c r="B467" s="432" t="s">
        <v>204</v>
      </c>
      <c r="C467" s="432" t="s">
        <v>144</v>
      </c>
      <c r="D467" s="440">
        <f t="shared" si="109"/>
        <v>0</v>
      </c>
      <c r="E467" s="440"/>
      <c r="F467" s="440"/>
      <c r="G467" s="440">
        <f t="shared" si="116"/>
        <v>0</v>
      </c>
      <c r="H467" s="440"/>
      <c r="I467" s="440"/>
      <c r="J467" s="439"/>
      <c r="K467" s="439"/>
      <c r="L467" s="439"/>
      <c r="M467" s="439"/>
      <c r="N467" s="439"/>
      <c r="O467" s="439"/>
      <c r="P467" s="439"/>
      <c r="Q467" s="439"/>
      <c r="R467" s="439"/>
      <c r="S467" s="439"/>
      <c r="T467" s="438">
        <f t="shared" si="108"/>
        <v>0</v>
      </c>
      <c r="U467" s="440">
        <f t="shared" si="111"/>
        <v>0</v>
      </c>
      <c r="V467" s="437">
        <f t="shared" si="119"/>
        <v>0</v>
      </c>
      <c r="W467" s="437">
        <f t="shared" si="118"/>
        <v>0</v>
      </c>
    </row>
    <row r="468" spans="1:23" s="430" customFormat="1" ht="18.75" customHeight="1" x14ac:dyDescent="0.3">
      <c r="A468" s="449" t="s">
        <v>290</v>
      </c>
      <c r="B468" s="433" t="s">
        <v>180</v>
      </c>
      <c r="C468" s="433" t="s">
        <v>143</v>
      </c>
      <c r="D468" s="436">
        <f t="shared" si="109"/>
        <v>286516.5</v>
      </c>
      <c r="E468" s="436">
        <f>SUM(E469+E488+E497+E504)</f>
        <v>78369.5</v>
      </c>
      <c r="F468" s="436">
        <f>SUM(F469+F488+F497+F504)</f>
        <v>208147</v>
      </c>
      <c r="G468" s="436">
        <f t="shared" si="116"/>
        <v>341377</v>
      </c>
      <c r="H468" s="436">
        <f t="shared" ref="H468:R468" si="120">SUM(H469+H488+H497+H504)</f>
        <v>115910.7</v>
      </c>
      <c r="I468" s="436">
        <f t="shared" si="120"/>
        <v>225466.3</v>
      </c>
      <c r="J468" s="436">
        <f t="shared" si="120"/>
        <v>0</v>
      </c>
      <c r="K468" s="436">
        <f t="shared" si="120"/>
        <v>0</v>
      </c>
      <c r="L468" s="436">
        <f t="shared" ref="L468" si="121">SUM(L469+L488+L497+L504)</f>
        <v>0</v>
      </c>
      <c r="M468" s="436">
        <f>SUM(M469+M488+M497+M504)</f>
        <v>0</v>
      </c>
      <c r="N468" s="436"/>
      <c r="O468" s="436">
        <f t="shared" si="120"/>
        <v>0</v>
      </c>
      <c r="P468" s="436">
        <f>SUM(P469+P488+P497+P504)</f>
        <v>0</v>
      </c>
      <c r="Q468" s="436">
        <f t="shared" si="120"/>
        <v>0</v>
      </c>
      <c r="R468" s="436">
        <f t="shared" si="120"/>
        <v>0</v>
      </c>
      <c r="S468" s="436"/>
      <c r="T468" s="442">
        <f t="shared" ref="T468:T535" si="122">SUM(J468:R468)</f>
        <v>0</v>
      </c>
      <c r="U468" s="436">
        <f t="shared" si="111"/>
        <v>341377</v>
      </c>
      <c r="V468" s="437">
        <f>H468+J468+K468+M468+L468</f>
        <v>115910.7</v>
      </c>
      <c r="W468" s="437">
        <f t="shared" si="118"/>
        <v>225466.3</v>
      </c>
    </row>
    <row r="469" spans="1:23" s="151" customFormat="1" ht="18.75" customHeight="1" x14ac:dyDescent="0.3">
      <c r="A469" s="449" t="s">
        <v>291</v>
      </c>
      <c r="B469" s="433" t="s">
        <v>180</v>
      </c>
      <c r="C469" s="433" t="s">
        <v>142</v>
      </c>
      <c r="D469" s="440">
        <f t="shared" si="109"/>
        <v>184525.8</v>
      </c>
      <c r="E469" s="444">
        <f>SUM(E470+E475+E478+E479+E483+E477)</f>
        <v>72123.199999999997</v>
      </c>
      <c r="F469" s="444">
        <f>SUM(F470+F475+F478+F479+F483+F477)</f>
        <v>112402.6</v>
      </c>
      <c r="G469" s="440">
        <f t="shared" si="116"/>
        <v>220358</v>
      </c>
      <c r="H469" s="444">
        <f>SUM(H470+H475+H478+H479+H483+H477+H487+H474+H476)</f>
        <v>102387.9</v>
      </c>
      <c r="I469" s="444">
        <f t="shared" ref="I469:R469" si="123">SUM(I470+I475+I478+I479+I483+I477)</f>
        <v>117970.1</v>
      </c>
      <c r="J469" s="444">
        <f t="shared" si="123"/>
        <v>0</v>
      </c>
      <c r="K469" s="444">
        <f>SUM(K470+K475+K478+K479+K483+K477+K476+K474)</f>
        <v>0</v>
      </c>
      <c r="L469" s="444">
        <f>SUM(L470+L475+L478+L479+L483+L477+L476+L474)</f>
        <v>0</v>
      </c>
      <c r="M469" s="444">
        <f>SUM(M470+M475+M478+M479+M483+M477)</f>
        <v>0</v>
      </c>
      <c r="N469" s="444"/>
      <c r="O469" s="444">
        <f t="shared" si="123"/>
        <v>0</v>
      </c>
      <c r="P469" s="444">
        <f>SUM(P470+P475+P478+P479+P483+P477)</f>
        <v>0</v>
      </c>
      <c r="Q469" s="444">
        <f t="shared" si="123"/>
        <v>0</v>
      </c>
      <c r="R469" s="444">
        <f t="shared" si="123"/>
        <v>0</v>
      </c>
      <c r="S469" s="444"/>
      <c r="T469" s="438">
        <f>SUM(J469:R469)</f>
        <v>0</v>
      </c>
      <c r="U469" s="440">
        <f t="shared" si="111"/>
        <v>220358</v>
      </c>
      <c r="V469" s="437">
        <f>H469+J469+K469+M469+L469</f>
        <v>102387.9</v>
      </c>
      <c r="W469" s="437">
        <f t="shared" si="118"/>
        <v>117970.1</v>
      </c>
    </row>
    <row r="470" spans="1:23" s="151" customFormat="1" ht="17.25" customHeight="1" x14ac:dyDescent="0.3">
      <c r="A470" s="449" t="s">
        <v>872</v>
      </c>
      <c r="B470" s="433" t="s">
        <v>180</v>
      </c>
      <c r="C470" s="433" t="s">
        <v>142</v>
      </c>
      <c r="D470" s="440">
        <f t="shared" si="109"/>
        <v>164558</v>
      </c>
      <c r="E470" s="444">
        <f>E471+E472+E473</f>
        <v>68816</v>
      </c>
      <c r="F470" s="444">
        <f>SUM(F471+F472+F473)</f>
        <v>95742</v>
      </c>
      <c r="G470" s="440">
        <f t="shared" si="116"/>
        <v>170132.7</v>
      </c>
      <c r="H470" s="444">
        <f>H471+H472+H473</f>
        <v>74390.7</v>
      </c>
      <c r="I470" s="444">
        <f>SUM(I471+I472+I473)</f>
        <v>95742</v>
      </c>
      <c r="J470" s="444">
        <f>SUM(J471+J472+J473)</f>
        <v>0</v>
      </c>
      <c r="K470" s="439"/>
      <c r="L470" s="439"/>
      <c r="M470" s="439"/>
      <c r="N470" s="439"/>
      <c r="O470" s="439"/>
      <c r="P470" s="439"/>
      <c r="Q470" s="439"/>
      <c r="R470" s="439"/>
      <c r="S470" s="439"/>
      <c r="T470" s="438">
        <f t="shared" si="122"/>
        <v>0</v>
      </c>
      <c r="U470" s="440">
        <f t="shared" si="111"/>
        <v>170132.7</v>
      </c>
      <c r="V470" s="437">
        <f t="shared" si="119"/>
        <v>74390.7</v>
      </c>
      <c r="W470" s="437">
        <f t="shared" si="118"/>
        <v>95742</v>
      </c>
    </row>
    <row r="471" spans="1:23" s="151" customFormat="1" ht="16.5" customHeight="1" x14ac:dyDescent="0.3">
      <c r="A471" s="450" t="s">
        <v>277</v>
      </c>
      <c r="B471" s="432" t="s">
        <v>180</v>
      </c>
      <c r="C471" s="432" t="s">
        <v>142</v>
      </c>
      <c r="D471" s="440">
        <f>SUM(E471:F471)</f>
        <v>125514.29999999999</v>
      </c>
      <c r="E471" s="440">
        <v>50213.1</v>
      </c>
      <c r="F471" s="440">
        <v>75301.2</v>
      </c>
      <c r="G471" s="440">
        <f>SUM(H471:I471)</f>
        <v>128097.2</v>
      </c>
      <c r="H471" s="440">
        <v>52796</v>
      </c>
      <c r="I471" s="440">
        <v>75301.2</v>
      </c>
      <c r="J471" s="439"/>
      <c r="K471" s="439"/>
      <c r="L471" s="439"/>
      <c r="M471" s="439"/>
      <c r="N471" s="439"/>
      <c r="O471" s="439"/>
      <c r="P471" s="439"/>
      <c r="Q471" s="439"/>
      <c r="R471" s="439"/>
      <c r="S471" s="439"/>
      <c r="T471" s="438">
        <f t="shared" si="122"/>
        <v>0</v>
      </c>
      <c r="U471" s="440">
        <f>SUM(V471:W471)</f>
        <v>128097.2</v>
      </c>
      <c r="V471" s="437">
        <f t="shared" si="119"/>
        <v>52796</v>
      </c>
      <c r="W471" s="437">
        <f t="shared" si="118"/>
        <v>75301.2</v>
      </c>
    </row>
    <row r="472" spans="1:23" s="151" customFormat="1" ht="16.5" customHeight="1" x14ac:dyDescent="0.3">
      <c r="A472" s="450" t="s">
        <v>278</v>
      </c>
      <c r="B472" s="432" t="s">
        <v>180</v>
      </c>
      <c r="C472" s="432" t="s">
        <v>142</v>
      </c>
      <c r="D472" s="440">
        <f>SUM(E472:F472)</f>
        <v>22068.1</v>
      </c>
      <c r="E472" s="440">
        <v>8091.5</v>
      </c>
      <c r="F472" s="440">
        <v>13976.6</v>
      </c>
      <c r="G472" s="440">
        <f t="shared" si="116"/>
        <v>23029.9</v>
      </c>
      <c r="H472" s="440">
        <v>9053.2999999999993</v>
      </c>
      <c r="I472" s="440">
        <v>13976.6</v>
      </c>
      <c r="J472" s="439"/>
      <c r="K472" s="439"/>
      <c r="L472" s="439"/>
      <c r="M472" s="439"/>
      <c r="N472" s="439"/>
      <c r="O472" s="439"/>
      <c r="P472" s="439"/>
      <c r="Q472" s="439"/>
      <c r="R472" s="439"/>
      <c r="S472" s="439"/>
      <c r="T472" s="438">
        <f t="shared" si="122"/>
        <v>0</v>
      </c>
      <c r="U472" s="440">
        <f>SUM(V472:W472)</f>
        <v>23029.9</v>
      </c>
      <c r="V472" s="437">
        <f t="shared" si="119"/>
        <v>9053.2999999999993</v>
      </c>
      <c r="W472" s="437">
        <f t="shared" si="118"/>
        <v>13976.6</v>
      </c>
    </row>
    <row r="473" spans="1:23" s="151" customFormat="1" ht="16.5" customHeight="1" x14ac:dyDescent="0.3">
      <c r="A473" s="450" t="s">
        <v>112</v>
      </c>
      <c r="B473" s="432" t="s">
        <v>180</v>
      </c>
      <c r="C473" s="432" t="s">
        <v>142</v>
      </c>
      <c r="D473" s="440">
        <f>SUM(E473:F473)</f>
        <v>16975.599999999999</v>
      </c>
      <c r="E473" s="440">
        <v>10511.4</v>
      </c>
      <c r="F473" s="440">
        <v>6464.2</v>
      </c>
      <c r="G473" s="440">
        <f t="shared" si="116"/>
        <v>19005.599999999999</v>
      </c>
      <c r="H473" s="440">
        <v>12541.4</v>
      </c>
      <c r="I473" s="440">
        <v>6464.2</v>
      </c>
      <c r="J473" s="439"/>
      <c r="K473" s="439"/>
      <c r="L473" s="439"/>
      <c r="M473" s="439"/>
      <c r="N473" s="439"/>
      <c r="O473" s="439"/>
      <c r="P473" s="439"/>
      <c r="Q473" s="439"/>
      <c r="R473" s="439"/>
      <c r="S473" s="439"/>
      <c r="T473" s="438">
        <f t="shared" si="122"/>
        <v>0</v>
      </c>
      <c r="U473" s="440">
        <f>SUM(V473:W473)</f>
        <v>19005.599999999999</v>
      </c>
      <c r="V473" s="437">
        <f t="shared" si="119"/>
        <v>12541.4</v>
      </c>
      <c r="W473" s="437">
        <f t="shared" si="118"/>
        <v>6464.2</v>
      </c>
    </row>
    <row r="474" spans="1:23" s="151" customFormat="1" ht="37.5" customHeight="1" x14ac:dyDescent="0.3">
      <c r="A474" s="450" t="s">
        <v>1077</v>
      </c>
      <c r="B474" s="432" t="s">
        <v>180</v>
      </c>
      <c r="C474" s="432" t="s">
        <v>142</v>
      </c>
      <c r="D474" s="440"/>
      <c r="E474" s="440"/>
      <c r="F474" s="440"/>
      <c r="G474" s="440">
        <f t="shared" si="116"/>
        <v>500</v>
      </c>
      <c r="H474" s="440">
        <v>500</v>
      </c>
      <c r="I474" s="440"/>
      <c r="J474" s="439"/>
      <c r="K474" s="439"/>
      <c r="L474" s="439"/>
      <c r="M474" s="439"/>
      <c r="N474" s="439"/>
      <c r="O474" s="439"/>
      <c r="P474" s="439"/>
      <c r="Q474" s="439"/>
      <c r="R474" s="439"/>
      <c r="S474" s="439"/>
      <c r="T474" s="438">
        <f t="shared" si="122"/>
        <v>0</v>
      </c>
      <c r="U474" s="440">
        <f>SUM(V474:W474)</f>
        <v>500</v>
      </c>
      <c r="V474" s="437">
        <f t="shared" si="119"/>
        <v>500</v>
      </c>
      <c r="W474" s="437">
        <f t="shared" si="118"/>
        <v>0</v>
      </c>
    </row>
    <row r="475" spans="1:23" s="151" customFormat="1" ht="22.5" customHeight="1" x14ac:dyDescent="0.3">
      <c r="A475" s="450" t="s">
        <v>444</v>
      </c>
      <c r="B475" s="432" t="s">
        <v>180</v>
      </c>
      <c r="C475" s="432" t="s">
        <v>142</v>
      </c>
      <c r="D475" s="440">
        <f t="shared" ref="D475:D486" si="124">SUM(E475:F475)</f>
        <v>500</v>
      </c>
      <c r="E475" s="440">
        <v>500</v>
      </c>
      <c r="F475" s="440"/>
      <c r="G475" s="440">
        <f t="shared" si="116"/>
        <v>0</v>
      </c>
      <c r="H475" s="440"/>
      <c r="I475" s="440"/>
      <c r="J475" s="439"/>
      <c r="K475" s="439"/>
      <c r="L475" s="439"/>
      <c r="M475" s="439"/>
      <c r="N475" s="439"/>
      <c r="O475" s="439"/>
      <c r="P475" s="439"/>
      <c r="Q475" s="439"/>
      <c r="R475" s="439"/>
      <c r="S475" s="439"/>
      <c r="T475" s="438">
        <f t="shared" si="122"/>
        <v>0</v>
      </c>
      <c r="U475" s="440">
        <f t="shared" ref="U475:U487" si="125">SUM(V475:W475)</f>
        <v>0</v>
      </c>
      <c r="V475" s="437">
        <f t="shared" si="119"/>
        <v>0</v>
      </c>
      <c r="W475" s="437">
        <f t="shared" si="118"/>
        <v>0</v>
      </c>
    </row>
    <row r="476" spans="1:23" s="151" customFormat="1" ht="42" customHeight="1" x14ac:dyDescent="0.3">
      <c r="A476" s="450" t="s">
        <v>1076</v>
      </c>
      <c r="B476" s="432" t="s">
        <v>180</v>
      </c>
      <c r="C476" s="432" t="s">
        <v>142</v>
      </c>
      <c r="D476" s="440"/>
      <c r="E476" s="440"/>
      <c r="F476" s="440"/>
      <c r="G476" s="440">
        <f t="shared" si="116"/>
        <v>500</v>
      </c>
      <c r="H476" s="440">
        <v>500</v>
      </c>
      <c r="I476" s="440"/>
      <c r="J476" s="439"/>
      <c r="K476" s="439"/>
      <c r="L476" s="439"/>
      <c r="M476" s="439"/>
      <c r="N476" s="439"/>
      <c r="O476" s="439"/>
      <c r="P476" s="439"/>
      <c r="Q476" s="439"/>
      <c r="R476" s="439"/>
      <c r="S476" s="439"/>
      <c r="T476" s="438">
        <f t="shared" si="122"/>
        <v>0</v>
      </c>
      <c r="U476" s="440">
        <f t="shared" si="125"/>
        <v>500</v>
      </c>
      <c r="V476" s="437">
        <f t="shared" si="119"/>
        <v>500</v>
      </c>
      <c r="W476" s="437">
        <f t="shared" si="118"/>
        <v>0</v>
      </c>
    </row>
    <row r="477" spans="1:23" s="151" customFormat="1" ht="34.5" customHeight="1" x14ac:dyDescent="0.3">
      <c r="A477" s="450" t="s">
        <v>98</v>
      </c>
      <c r="B477" s="432" t="s">
        <v>180</v>
      </c>
      <c r="C477" s="432" t="s">
        <v>142</v>
      </c>
      <c r="D477" s="440">
        <f t="shared" si="124"/>
        <v>0</v>
      </c>
      <c r="E477" s="440"/>
      <c r="F477" s="440"/>
      <c r="G477" s="440">
        <f t="shared" si="116"/>
        <v>0</v>
      </c>
      <c r="H477" s="440"/>
      <c r="I477" s="440"/>
      <c r="J477" s="439"/>
      <c r="K477" s="439"/>
      <c r="L477" s="439"/>
      <c r="M477" s="439"/>
      <c r="N477" s="439"/>
      <c r="O477" s="439"/>
      <c r="P477" s="439"/>
      <c r="Q477" s="439"/>
      <c r="R477" s="439"/>
      <c r="S477" s="439"/>
      <c r="T477" s="438">
        <f t="shared" si="122"/>
        <v>0</v>
      </c>
      <c r="U477" s="440">
        <f t="shared" si="125"/>
        <v>0</v>
      </c>
      <c r="V477" s="437">
        <f t="shared" si="119"/>
        <v>0</v>
      </c>
      <c r="W477" s="437">
        <f t="shared" si="118"/>
        <v>0</v>
      </c>
    </row>
    <row r="478" spans="1:23" s="151" customFormat="1" ht="34.5" customHeight="1" x14ac:dyDescent="0.3">
      <c r="A478" s="450" t="s">
        <v>445</v>
      </c>
      <c r="B478" s="432" t="s">
        <v>180</v>
      </c>
      <c r="C478" s="432" t="s">
        <v>142</v>
      </c>
      <c r="D478" s="440">
        <f t="shared" si="124"/>
        <v>500</v>
      </c>
      <c r="E478" s="440">
        <v>500</v>
      </c>
      <c r="F478" s="440"/>
      <c r="G478" s="440">
        <f t="shared" si="116"/>
        <v>0</v>
      </c>
      <c r="H478" s="440">
        <v>0</v>
      </c>
      <c r="I478" s="440"/>
      <c r="J478" s="439"/>
      <c r="K478" s="439"/>
      <c r="L478" s="439"/>
      <c r="M478" s="439"/>
      <c r="N478" s="439"/>
      <c r="O478" s="439"/>
      <c r="P478" s="439"/>
      <c r="Q478" s="439"/>
      <c r="R478" s="439"/>
      <c r="S478" s="439"/>
      <c r="T478" s="438">
        <f t="shared" si="122"/>
        <v>0</v>
      </c>
      <c r="U478" s="440">
        <f t="shared" si="125"/>
        <v>0</v>
      </c>
      <c r="V478" s="437">
        <f t="shared" si="119"/>
        <v>0</v>
      </c>
      <c r="W478" s="437">
        <f t="shared" si="118"/>
        <v>0</v>
      </c>
    </row>
    <row r="479" spans="1:23" s="151" customFormat="1" ht="55.5" customHeight="1" x14ac:dyDescent="0.3">
      <c r="A479" s="450" t="s">
        <v>873</v>
      </c>
      <c r="B479" s="432" t="s">
        <v>180</v>
      </c>
      <c r="C479" s="432" t="s">
        <v>142</v>
      </c>
      <c r="D479" s="440">
        <f t="shared" si="124"/>
        <v>1000.4</v>
      </c>
      <c r="E479" s="445">
        <f>SUM(E480+E481+E482)</f>
        <v>1000.4</v>
      </c>
      <c r="F479" s="445">
        <f>SUM(F480+F481+F482)</f>
        <v>0</v>
      </c>
      <c r="G479" s="440">
        <f t="shared" si="116"/>
        <v>2000.4</v>
      </c>
      <c r="H479" s="445">
        <f>SUM(H480+H481+H482)</f>
        <v>2000.4</v>
      </c>
      <c r="I479" s="445">
        <f>SUM(I480+I481+I482)</f>
        <v>0</v>
      </c>
      <c r="J479" s="445">
        <f>SUM(J480+J481+J482)</f>
        <v>0</v>
      </c>
      <c r="K479" s="439"/>
      <c r="L479" s="439"/>
      <c r="M479" s="439"/>
      <c r="N479" s="439"/>
      <c r="O479" s="439"/>
      <c r="P479" s="439"/>
      <c r="Q479" s="439"/>
      <c r="R479" s="439"/>
      <c r="S479" s="439"/>
      <c r="T479" s="438">
        <f t="shared" si="122"/>
        <v>0</v>
      </c>
      <c r="U479" s="440">
        <f t="shared" si="125"/>
        <v>2000.4</v>
      </c>
      <c r="V479" s="437">
        <f t="shared" si="119"/>
        <v>2000.4</v>
      </c>
      <c r="W479" s="437">
        <f t="shared" si="118"/>
        <v>0</v>
      </c>
    </row>
    <row r="480" spans="1:23" s="151" customFormat="1" ht="17.25" customHeight="1" outlineLevel="1" x14ac:dyDescent="0.3">
      <c r="A480" s="450" t="s">
        <v>279</v>
      </c>
      <c r="B480" s="432" t="s">
        <v>180</v>
      </c>
      <c r="C480" s="432" t="s">
        <v>142</v>
      </c>
      <c r="D480" s="440">
        <f t="shared" si="124"/>
        <v>600.4</v>
      </c>
      <c r="E480" s="440">
        <v>600.4</v>
      </c>
      <c r="F480" s="440"/>
      <c r="G480" s="440">
        <f t="shared" si="116"/>
        <v>900.4</v>
      </c>
      <c r="H480" s="440">
        <v>900.4</v>
      </c>
      <c r="I480" s="440"/>
      <c r="J480" s="439"/>
      <c r="K480" s="439"/>
      <c r="L480" s="439"/>
      <c r="M480" s="439"/>
      <c r="N480" s="439"/>
      <c r="O480" s="439"/>
      <c r="P480" s="439"/>
      <c r="Q480" s="439"/>
      <c r="R480" s="439"/>
      <c r="S480" s="439"/>
      <c r="T480" s="438">
        <f t="shared" si="122"/>
        <v>0</v>
      </c>
      <c r="U480" s="440">
        <f t="shared" si="125"/>
        <v>900.4</v>
      </c>
      <c r="V480" s="437">
        <f t="shared" si="119"/>
        <v>900.4</v>
      </c>
      <c r="W480" s="437">
        <f t="shared" si="118"/>
        <v>0</v>
      </c>
    </row>
    <row r="481" spans="1:23" s="151" customFormat="1" ht="17.25" customHeight="1" outlineLevel="1" x14ac:dyDescent="0.3">
      <c r="A481" s="450" t="s">
        <v>280</v>
      </c>
      <c r="B481" s="432" t="s">
        <v>180</v>
      </c>
      <c r="C481" s="432" t="s">
        <v>142</v>
      </c>
      <c r="D481" s="440">
        <f t="shared" si="124"/>
        <v>200</v>
      </c>
      <c r="E481" s="440">
        <v>200</v>
      </c>
      <c r="F481" s="440"/>
      <c r="G481" s="440">
        <f t="shared" si="116"/>
        <v>500</v>
      </c>
      <c r="H481" s="440">
        <v>500</v>
      </c>
      <c r="I481" s="440"/>
      <c r="J481" s="439"/>
      <c r="K481" s="439"/>
      <c r="L481" s="439"/>
      <c r="M481" s="439"/>
      <c r="N481" s="439"/>
      <c r="O481" s="439"/>
      <c r="P481" s="439"/>
      <c r="Q481" s="439"/>
      <c r="R481" s="439"/>
      <c r="S481" s="439"/>
      <c r="T481" s="438">
        <f t="shared" si="122"/>
        <v>0</v>
      </c>
      <c r="U481" s="440">
        <f t="shared" si="125"/>
        <v>500</v>
      </c>
      <c r="V481" s="437">
        <f t="shared" si="119"/>
        <v>500</v>
      </c>
      <c r="W481" s="437">
        <f t="shared" si="118"/>
        <v>0</v>
      </c>
    </row>
    <row r="482" spans="1:23" s="151" customFormat="1" ht="17.25" customHeight="1" outlineLevel="1" x14ac:dyDescent="0.3">
      <c r="A482" s="450" t="s">
        <v>112</v>
      </c>
      <c r="B482" s="432" t="s">
        <v>180</v>
      </c>
      <c r="C482" s="432" t="s">
        <v>142</v>
      </c>
      <c r="D482" s="440">
        <f t="shared" si="124"/>
        <v>200</v>
      </c>
      <c r="E482" s="440">
        <v>200</v>
      </c>
      <c r="F482" s="440"/>
      <c r="G482" s="440">
        <f t="shared" si="116"/>
        <v>600</v>
      </c>
      <c r="H482" s="440">
        <v>600</v>
      </c>
      <c r="I482" s="440"/>
      <c r="J482" s="439"/>
      <c r="K482" s="439"/>
      <c r="L482" s="439"/>
      <c r="M482" s="439"/>
      <c r="N482" s="439"/>
      <c r="O482" s="439"/>
      <c r="P482" s="439"/>
      <c r="Q482" s="439"/>
      <c r="R482" s="439"/>
      <c r="S482" s="439"/>
      <c r="T482" s="438">
        <f t="shared" si="122"/>
        <v>0</v>
      </c>
      <c r="U482" s="440">
        <f t="shared" si="125"/>
        <v>600</v>
      </c>
      <c r="V482" s="437">
        <f t="shared" si="119"/>
        <v>600</v>
      </c>
      <c r="W482" s="437">
        <f t="shared" si="118"/>
        <v>0</v>
      </c>
    </row>
    <row r="483" spans="1:23" s="151" customFormat="1" ht="16.5" customHeight="1" x14ac:dyDescent="0.3">
      <c r="A483" s="451" t="s">
        <v>861</v>
      </c>
      <c r="B483" s="432"/>
      <c r="C483" s="432"/>
      <c r="D483" s="440">
        <f t="shared" si="124"/>
        <v>17967.399999999998</v>
      </c>
      <c r="E483" s="440">
        <f>E484+E485+E486</f>
        <v>1306.8</v>
      </c>
      <c r="F483" s="440">
        <f>F484+F485+F486</f>
        <v>16660.599999999999</v>
      </c>
      <c r="G483" s="440">
        <f t="shared" si="116"/>
        <v>47039.9</v>
      </c>
      <c r="H483" s="440">
        <f t="shared" ref="H483:R483" si="126">H484+H485+H486</f>
        <v>24811.8</v>
      </c>
      <c r="I483" s="440">
        <f t="shared" si="126"/>
        <v>22228.100000000002</v>
      </c>
      <c r="J483" s="440">
        <f>J484+J485+J486+J487</f>
        <v>0</v>
      </c>
      <c r="K483" s="440">
        <f t="shared" ref="K483:L483" si="127">K484+K485+K486+K487</f>
        <v>0</v>
      </c>
      <c r="L483" s="440">
        <f t="shared" si="127"/>
        <v>0</v>
      </c>
      <c r="M483" s="440">
        <f>M484+M485+M486+M487</f>
        <v>0</v>
      </c>
      <c r="N483" s="440"/>
      <c r="O483" s="440">
        <f t="shared" si="126"/>
        <v>0</v>
      </c>
      <c r="P483" s="440"/>
      <c r="Q483" s="440">
        <f t="shared" si="126"/>
        <v>0</v>
      </c>
      <c r="R483" s="440">
        <f t="shared" si="126"/>
        <v>0</v>
      </c>
      <c r="S483" s="440"/>
      <c r="T483" s="442">
        <f>SUM(J483:S483)</f>
        <v>0</v>
      </c>
      <c r="U483" s="440">
        <f t="shared" si="125"/>
        <v>47039.9</v>
      </c>
      <c r="V483" s="437">
        <f>H483+J483+K483+M483+L483</f>
        <v>24811.8</v>
      </c>
      <c r="W483" s="437">
        <f t="shared" si="118"/>
        <v>22228.100000000002</v>
      </c>
    </row>
    <row r="484" spans="1:23" s="151" customFormat="1" ht="18" customHeight="1" x14ac:dyDescent="0.3">
      <c r="A484" s="450" t="s">
        <v>279</v>
      </c>
      <c r="B484" s="432" t="s">
        <v>180</v>
      </c>
      <c r="C484" s="432" t="s">
        <v>142</v>
      </c>
      <c r="D484" s="440">
        <f t="shared" si="124"/>
        <v>12672.800000000001</v>
      </c>
      <c r="E484" s="440">
        <v>1217.2</v>
      </c>
      <c r="F484" s="440">
        <v>11455.6</v>
      </c>
      <c r="G484" s="440">
        <f t="shared" si="116"/>
        <v>37165.4</v>
      </c>
      <c r="H484" s="440">
        <v>20542.5</v>
      </c>
      <c r="I484" s="440">
        <v>16622.900000000001</v>
      </c>
      <c r="J484" s="439"/>
      <c r="K484" s="439"/>
      <c r="L484" s="439"/>
      <c r="M484" s="439"/>
      <c r="N484" s="439"/>
      <c r="O484" s="439"/>
      <c r="P484" s="439"/>
      <c r="Q484" s="439"/>
      <c r="R484" s="439"/>
      <c r="S484" s="439"/>
      <c r="T484" s="438">
        <f t="shared" si="122"/>
        <v>0</v>
      </c>
      <c r="U484" s="440">
        <f t="shared" si="125"/>
        <v>37165.4</v>
      </c>
      <c r="V484" s="437">
        <f t="shared" si="119"/>
        <v>20542.5</v>
      </c>
      <c r="W484" s="437">
        <f t="shared" si="118"/>
        <v>16622.900000000001</v>
      </c>
    </row>
    <row r="485" spans="1:23" s="151" customFormat="1" ht="17.25" customHeight="1" x14ac:dyDescent="0.3">
      <c r="A485" s="450" t="s">
        <v>280</v>
      </c>
      <c r="B485" s="432" t="s">
        <v>180</v>
      </c>
      <c r="C485" s="432" t="s">
        <v>142</v>
      </c>
      <c r="D485" s="440">
        <f t="shared" si="124"/>
        <v>1784.8</v>
      </c>
      <c r="E485" s="440">
        <v>10</v>
      </c>
      <c r="F485" s="440">
        <v>1774.8</v>
      </c>
      <c r="G485" s="440">
        <f t="shared" si="116"/>
        <v>2917.3</v>
      </c>
      <c r="H485" s="440">
        <v>967.5</v>
      </c>
      <c r="I485" s="440">
        <v>1949.8</v>
      </c>
      <c r="J485" s="439"/>
      <c r="K485" s="439"/>
      <c r="L485" s="439"/>
      <c r="M485" s="439"/>
      <c r="N485" s="439"/>
      <c r="O485" s="439"/>
      <c r="P485" s="439"/>
      <c r="Q485" s="439"/>
      <c r="R485" s="439"/>
      <c r="S485" s="439"/>
      <c r="T485" s="438">
        <f t="shared" si="122"/>
        <v>0</v>
      </c>
      <c r="U485" s="440">
        <f t="shared" si="125"/>
        <v>2917.3</v>
      </c>
      <c r="V485" s="437">
        <f>H485+J485+K485+M485+L485</f>
        <v>967.5</v>
      </c>
      <c r="W485" s="437">
        <f t="shared" si="118"/>
        <v>1949.8</v>
      </c>
    </row>
    <row r="486" spans="1:23" s="151" customFormat="1" ht="17.25" customHeight="1" x14ac:dyDescent="0.3">
      <c r="A486" s="450" t="s">
        <v>112</v>
      </c>
      <c r="B486" s="432" t="s">
        <v>180</v>
      </c>
      <c r="C486" s="432" t="s">
        <v>142</v>
      </c>
      <c r="D486" s="440">
        <f t="shared" si="124"/>
        <v>3509.7999999999997</v>
      </c>
      <c r="E486" s="440">
        <v>79.599999999999994</v>
      </c>
      <c r="F486" s="440">
        <v>3430.2</v>
      </c>
      <c r="G486" s="440">
        <f t="shared" si="116"/>
        <v>6957.2000000000007</v>
      </c>
      <c r="H486" s="440">
        <v>3301.8</v>
      </c>
      <c r="I486" s="440">
        <v>3655.4</v>
      </c>
      <c r="J486" s="439"/>
      <c r="K486" s="439"/>
      <c r="L486" s="439"/>
      <c r="M486" s="439"/>
      <c r="N486" s="439"/>
      <c r="O486" s="439"/>
      <c r="P486" s="439"/>
      <c r="Q486" s="439"/>
      <c r="R486" s="439"/>
      <c r="S486" s="439"/>
      <c r="T486" s="438">
        <f t="shared" si="122"/>
        <v>0</v>
      </c>
      <c r="U486" s="440">
        <f t="shared" si="125"/>
        <v>6957.2000000000007</v>
      </c>
      <c r="V486" s="437">
        <f t="shared" si="119"/>
        <v>3301.8</v>
      </c>
      <c r="W486" s="437">
        <f t="shared" si="118"/>
        <v>3655.4</v>
      </c>
    </row>
    <row r="487" spans="1:23" s="151" customFormat="1" ht="17.25" customHeight="1" x14ac:dyDescent="0.3">
      <c r="A487" s="451" t="s">
        <v>665</v>
      </c>
      <c r="B487" s="432" t="s">
        <v>180</v>
      </c>
      <c r="C487" s="432" t="s">
        <v>142</v>
      </c>
      <c r="D487" s="440"/>
      <c r="E487" s="440"/>
      <c r="F487" s="440"/>
      <c r="G487" s="440">
        <f t="shared" si="116"/>
        <v>185</v>
      </c>
      <c r="H487" s="440">
        <v>185</v>
      </c>
      <c r="I487" s="440"/>
      <c r="J487" s="439"/>
      <c r="K487" s="439"/>
      <c r="L487" s="439"/>
      <c r="M487" s="439"/>
      <c r="N487" s="439"/>
      <c r="O487" s="439"/>
      <c r="P487" s="439"/>
      <c r="Q487" s="439"/>
      <c r="R487" s="439"/>
      <c r="S487" s="439"/>
      <c r="T487" s="438">
        <f t="shared" si="122"/>
        <v>0</v>
      </c>
      <c r="U487" s="440">
        <f t="shared" si="125"/>
        <v>185</v>
      </c>
      <c r="V487" s="437">
        <f t="shared" si="119"/>
        <v>185</v>
      </c>
      <c r="W487" s="437">
        <f t="shared" si="118"/>
        <v>0</v>
      </c>
    </row>
    <row r="488" spans="1:23" s="151" customFormat="1" ht="16.5" customHeight="1" x14ac:dyDescent="0.3">
      <c r="A488" s="449" t="s">
        <v>292</v>
      </c>
      <c r="B488" s="433" t="s">
        <v>180</v>
      </c>
      <c r="C488" s="433" t="s">
        <v>144</v>
      </c>
      <c r="D488" s="444">
        <f t="shared" ref="D488:Q488" si="128">SUM(D489+D493+D495)</f>
        <v>4567.2999999999993</v>
      </c>
      <c r="E488" s="444">
        <f t="shared" si="128"/>
        <v>1831.3</v>
      </c>
      <c r="F488" s="444">
        <f t="shared" si="128"/>
        <v>2736</v>
      </c>
      <c r="G488" s="444">
        <f t="shared" si="128"/>
        <v>4913.7999999999993</v>
      </c>
      <c r="H488" s="444">
        <f t="shared" si="128"/>
        <v>2177.8000000000002</v>
      </c>
      <c r="I488" s="444">
        <f t="shared" si="128"/>
        <v>2736</v>
      </c>
      <c r="J488" s="444">
        <f t="shared" si="128"/>
        <v>0</v>
      </c>
      <c r="K488" s="444"/>
      <c r="L488" s="444"/>
      <c r="M488" s="444"/>
      <c r="N488" s="444"/>
      <c r="O488" s="444">
        <f t="shared" si="128"/>
        <v>0</v>
      </c>
      <c r="P488" s="444"/>
      <c r="Q488" s="444">
        <f t="shared" si="128"/>
        <v>0</v>
      </c>
      <c r="R488" s="439"/>
      <c r="S488" s="439"/>
      <c r="T488" s="442">
        <f t="shared" si="122"/>
        <v>0</v>
      </c>
      <c r="U488" s="444">
        <f>SUM(U489+U493+U495)</f>
        <v>4913.7999999999993</v>
      </c>
      <c r="V488" s="437">
        <f t="shared" si="119"/>
        <v>2177.8000000000002</v>
      </c>
      <c r="W488" s="437">
        <f t="shared" si="118"/>
        <v>2736</v>
      </c>
    </row>
    <row r="489" spans="1:23" s="151" customFormat="1" ht="24" customHeight="1" x14ac:dyDescent="0.3">
      <c r="A489" s="449" t="s">
        <v>874</v>
      </c>
      <c r="B489" s="433" t="s">
        <v>180</v>
      </c>
      <c r="C489" s="433" t="s">
        <v>144</v>
      </c>
      <c r="D489" s="440">
        <f>SUM(E489:F489)</f>
        <v>3213.8999999999996</v>
      </c>
      <c r="E489" s="444">
        <f>SUM(E490+E491)</f>
        <v>1831.3</v>
      </c>
      <c r="F489" s="444">
        <f>SUM(F490+F491)</f>
        <v>1382.6</v>
      </c>
      <c r="G489" s="440">
        <f t="shared" si="116"/>
        <v>3213.8999999999996</v>
      </c>
      <c r="H489" s="444">
        <f>SUM(H490+H491)</f>
        <v>1831.3</v>
      </c>
      <c r="I489" s="444">
        <f>SUM(I490+I491)</f>
        <v>1382.6</v>
      </c>
      <c r="J489" s="439"/>
      <c r="K489" s="439"/>
      <c r="L489" s="439"/>
      <c r="M489" s="439"/>
      <c r="N489" s="439"/>
      <c r="O489" s="439"/>
      <c r="P489" s="439"/>
      <c r="Q489" s="443">
        <f>Q490+Q491</f>
        <v>0</v>
      </c>
      <c r="R489" s="439"/>
      <c r="S489" s="439"/>
      <c r="T489" s="438">
        <f t="shared" si="122"/>
        <v>0</v>
      </c>
      <c r="U489" s="436">
        <f>SUM(V489:W489)</f>
        <v>3213.8999999999996</v>
      </c>
      <c r="V489" s="437">
        <f t="shared" si="119"/>
        <v>1831.3</v>
      </c>
      <c r="W489" s="437">
        <f t="shared" si="118"/>
        <v>1382.6</v>
      </c>
    </row>
    <row r="490" spans="1:23" s="151" customFormat="1" ht="16.5" customHeight="1" x14ac:dyDescent="0.3">
      <c r="A490" s="450" t="s">
        <v>450</v>
      </c>
      <c r="B490" s="432" t="s">
        <v>180</v>
      </c>
      <c r="C490" s="432" t="s">
        <v>144</v>
      </c>
      <c r="D490" s="440">
        <f>SUM(E490:F490)</f>
        <v>3213.8999999999996</v>
      </c>
      <c r="E490" s="440">
        <v>1831.3</v>
      </c>
      <c r="F490" s="440">
        <v>1382.6</v>
      </c>
      <c r="G490" s="440">
        <f t="shared" si="116"/>
        <v>3213.8999999999996</v>
      </c>
      <c r="H490" s="440">
        <v>1831.3</v>
      </c>
      <c r="I490" s="440">
        <v>1382.6</v>
      </c>
      <c r="J490" s="439"/>
      <c r="K490" s="439"/>
      <c r="L490" s="439"/>
      <c r="M490" s="439"/>
      <c r="N490" s="439"/>
      <c r="O490" s="439"/>
      <c r="P490" s="439"/>
      <c r="Q490" s="439"/>
      <c r="R490" s="439"/>
      <c r="S490" s="439"/>
      <c r="T490" s="438">
        <f t="shared" si="122"/>
        <v>0</v>
      </c>
      <c r="U490" s="440">
        <f>SUM(V490:W490)</f>
        <v>3213.8999999999996</v>
      </c>
      <c r="V490" s="437">
        <f t="shared" si="119"/>
        <v>1831.3</v>
      </c>
      <c r="W490" s="437">
        <f t="shared" si="118"/>
        <v>1382.6</v>
      </c>
    </row>
    <row r="491" spans="1:23" s="151" customFormat="1" ht="18" hidden="1" customHeight="1" x14ac:dyDescent="0.3">
      <c r="A491" s="450" t="s">
        <v>451</v>
      </c>
      <c r="B491" s="432" t="s">
        <v>180</v>
      </c>
      <c r="C491" s="432" t="s">
        <v>144</v>
      </c>
      <c r="D491" s="440">
        <f>SUM(E491:F491)</f>
        <v>0</v>
      </c>
      <c r="E491" s="440"/>
      <c r="F491" s="440"/>
      <c r="G491" s="440">
        <f t="shared" si="116"/>
        <v>0</v>
      </c>
      <c r="H491" s="440"/>
      <c r="I491" s="440"/>
      <c r="J491" s="439"/>
      <c r="K491" s="439"/>
      <c r="L491" s="439"/>
      <c r="M491" s="439"/>
      <c r="N491" s="439"/>
      <c r="O491" s="439"/>
      <c r="P491" s="439"/>
      <c r="Q491" s="439"/>
      <c r="R491" s="439"/>
      <c r="S491" s="439"/>
      <c r="T491" s="438">
        <f t="shared" si="122"/>
        <v>0</v>
      </c>
      <c r="U491" s="440">
        <f>SUM(V491:W491)</f>
        <v>0</v>
      </c>
      <c r="V491" s="437">
        <f t="shared" si="119"/>
        <v>0</v>
      </c>
      <c r="W491" s="437">
        <f t="shared" si="118"/>
        <v>0</v>
      </c>
    </row>
    <row r="492" spans="1:23" s="151" customFormat="1" ht="39" hidden="1" customHeight="1" x14ac:dyDescent="0.3">
      <c r="A492" s="450" t="s">
        <v>538</v>
      </c>
      <c r="B492" s="432" t="s">
        <v>180</v>
      </c>
      <c r="C492" s="432" t="s">
        <v>144</v>
      </c>
      <c r="D492" s="440"/>
      <c r="E492" s="440"/>
      <c r="F492" s="440"/>
      <c r="G492" s="440"/>
      <c r="H492" s="440"/>
      <c r="I492" s="440"/>
      <c r="J492" s="439"/>
      <c r="K492" s="439"/>
      <c r="L492" s="439"/>
      <c r="M492" s="439"/>
      <c r="N492" s="439"/>
      <c r="O492" s="439"/>
      <c r="P492" s="439"/>
      <c r="Q492" s="439"/>
      <c r="R492" s="439"/>
      <c r="S492" s="439"/>
      <c r="T492" s="438">
        <f t="shared" si="122"/>
        <v>0</v>
      </c>
      <c r="U492" s="440"/>
      <c r="V492" s="437">
        <f t="shared" si="119"/>
        <v>0</v>
      </c>
      <c r="W492" s="437">
        <f t="shared" si="118"/>
        <v>0</v>
      </c>
    </row>
    <row r="493" spans="1:23" s="151" customFormat="1" ht="56.25" hidden="1" x14ac:dyDescent="0.3">
      <c r="A493" s="450" t="s">
        <v>873</v>
      </c>
      <c r="B493" s="432" t="s">
        <v>180</v>
      </c>
      <c r="C493" s="432" t="s">
        <v>144</v>
      </c>
      <c r="D493" s="440">
        <f t="shared" ref="D493:D518" si="129">SUM(E493:F493)</f>
        <v>0</v>
      </c>
      <c r="E493" s="445">
        <f>SUM(E494)</f>
        <v>0</v>
      </c>
      <c r="F493" s="445">
        <f>SUM(F494)</f>
        <v>0</v>
      </c>
      <c r="G493" s="440">
        <f t="shared" si="116"/>
        <v>0</v>
      </c>
      <c r="H493" s="445">
        <f>SUM(H494)</f>
        <v>0</v>
      </c>
      <c r="I493" s="445">
        <f>SUM(I494)</f>
        <v>0</v>
      </c>
      <c r="J493" s="439"/>
      <c r="K493" s="439"/>
      <c r="L493" s="439"/>
      <c r="M493" s="439"/>
      <c r="N493" s="439"/>
      <c r="O493" s="439"/>
      <c r="P493" s="439"/>
      <c r="Q493" s="439"/>
      <c r="R493" s="439"/>
      <c r="S493" s="439"/>
      <c r="T493" s="438">
        <f t="shared" si="122"/>
        <v>0</v>
      </c>
      <c r="U493" s="440">
        <f t="shared" ref="U493:U518" si="130">SUM(V493:W493)</f>
        <v>0</v>
      </c>
      <c r="V493" s="437">
        <f t="shared" si="119"/>
        <v>0</v>
      </c>
      <c r="W493" s="437">
        <f t="shared" si="118"/>
        <v>0</v>
      </c>
    </row>
    <row r="494" spans="1:23" s="151" customFormat="1" ht="13.5" hidden="1" customHeight="1" x14ac:dyDescent="0.3">
      <c r="A494" s="450" t="s">
        <v>18</v>
      </c>
      <c r="B494" s="432" t="s">
        <v>180</v>
      </c>
      <c r="C494" s="432" t="s">
        <v>144</v>
      </c>
      <c r="D494" s="440">
        <f t="shared" si="129"/>
        <v>0</v>
      </c>
      <c r="E494" s="440"/>
      <c r="F494" s="440"/>
      <c r="G494" s="440">
        <f t="shared" si="116"/>
        <v>0</v>
      </c>
      <c r="H494" s="440"/>
      <c r="I494" s="440"/>
      <c r="J494" s="439"/>
      <c r="K494" s="439"/>
      <c r="L494" s="439"/>
      <c r="M494" s="439"/>
      <c r="N494" s="439"/>
      <c r="O494" s="439"/>
      <c r="P494" s="439"/>
      <c r="Q494" s="439"/>
      <c r="R494" s="439"/>
      <c r="S494" s="439"/>
      <c r="T494" s="438">
        <f t="shared" si="122"/>
        <v>0</v>
      </c>
      <c r="U494" s="440">
        <f t="shared" si="130"/>
        <v>0</v>
      </c>
      <c r="V494" s="437">
        <f t="shared" si="119"/>
        <v>0</v>
      </c>
      <c r="W494" s="437">
        <f t="shared" si="118"/>
        <v>0</v>
      </c>
    </row>
    <row r="495" spans="1:23" s="151" customFormat="1" ht="16.5" customHeight="1" x14ac:dyDescent="0.3">
      <c r="A495" s="451" t="s">
        <v>861</v>
      </c>
      <c r="B495" s="432"/>
      <c r="C495" s="432"/>
      <c r="D495" s="440">
        <f t="shared" si="129"/>
        <v>1353.4</v>
      </c>
      <c r="E495" s="440">
        <f>E496</f>
        <v>0</v>
      </c>
      <c r="F495" s="440">
        <f>F496</f>
        <v>1353.4</v>
      </c>
      <c r="G495" s="440">
        <f t="shared" si="116"/>
        <v>1699.9</v>
      </c>
      <c r="H495" s="440">
        <f>H496</f>
        <v>346.5</v>
      </c>
      <c r="I495" s="440">
        <f>I496</f>
        <v>1353.4</v>
      </c>
      <c r="J495" s="440">
        <f>J496</f>
        <v>0</v>
      </c>
      <c r="K495" s="439"/>
      <c r="L495" s="439"/>
      <c r="M495" s="439"/>
      <c r="N495" s="439"/>
      <c r="O495" s="439"/>
      <c r="P495" s="439"/>
      <c r="Q495" s="439"/>
      <c r="R495" s="439"/>
      <c r="S495" s="439"/>
      <c r="T495" s="438">
        <f t="shared" si="122"/>
        <v>0</v>
      </c>
      <c r="U495" s="440">
        <f t="shared" si="130"/>
        <v>1699.9</v>
      </c>
      <c r="V495" s="437">
        <f t="shared" si="119"/>
        <v>346.5</v>
      </c>
      <c r="W495" s="437">
        <f t="shared" si="118"/>
        <v>1353.4</v>
      </c>
    </row>
    <row r="496" spans="1:23" s="151" customFormat="1" ht="18" customHeight="1" x14ac:dyDescent="0.3">
      <c r="A496" s="450" t="s">
        <v>450</v>
      </c>
      <c r="B496" s="432" t="s">
        <v>180</v>
      </c>
      <c r="C496" s="432" t="s">
        <v>144</v>
      </c>
      <c r="D496" s="440">
        <f t="shared" si="129"/>
        <v>1353.4</v>
      </c>
      <c r="E496" s="440"/>
      <c r="F496" s="440">
        <v>1353.4</v>
      </c>
      <c r="G496" s="440">
        <f t="shared" si="116"/>
        <v>1699.9</v>
      </c>
      <c r="H496" s="440">
        <v>346.5</v>
      </c>
      <c r="I496" s="440">
        <v>1353.4</v>
      </c>
      <c r="J496" s="439"/>
      <c r="K496" s="439"/>
      <c r="L496" s="439"/>
      <c r="M496" s="439"/>
      <c r="N496" s="439"/>
      <c r="O496" s="439"/>
      <c r="P496" s="439"/>
      <c r="Q496" s="439"/>
      <c r="R496" s="439"/>
      <c r="S496" s="439"/>
      <c r="T496" s="438">
        <f t="shared" si="122"/>
        <v>0</v>
      </c>
      <c r="U496" s="440">
        <f t="shared" si="130"/>
        <v>1699.9</v>
      </c>
      <c r="V496" s="437">
        <f t="shared" si="119"/>
        <v>346.5</v>
      </c>
      <c r="W496" s="437">
        <f t="shared" si="118"/>
        <v>1353.4</v>
      </c>
    </row>
    <row r="497" spans="1:23" s="151" customFormat="1" ht="18.75" customHeight="1" x14ac:dyDescent="0.3">
      <c r="A497" s="449" t="s">
        <v>293</v>
      </c>
      <c r="B497" s="433" t="s">
        <v>180</v>
      </c>
      <c r="C497" s="433" t="s">
        <v>149</v>
      </c>
      <c r="D497" s="440">
        <f t="shared" si="129"/>
        <v>5522.4</v>
      </c>
      <c r="E497" s="444">
        <f>SUM(E498+E501)</f>
        <v>0</v>
      </c>
      <c r="F497" s="444">
        <f>SUM(F498+F501)</f>
        <v>5522.4</v>
      </c>
      <c r="G497" s="440">
        <f t="shared" si="116"/>
        <v>5522.4</v>
      </c>
      <c r="H497" s="444">
        <f>SUM(H498+H501)</f>
        <v>0</v>
      </c>
      <c r="I497" s="444">
        <f>SUM(I498+I501)</f>
        <v>5522.4</v>
      </c>
      <c r="J497" s="439"/>
      <c r="K497" s="439"/>
      <c r="L497" s="439"/>
      <c r="M497" s="439"/>
      <c r="N497" s="439"/>
      <c r="O497" s="439"/>
      <c r="P497" s="439"/>
      <c r="Q497" s="439"/>
      <c r="R497" s="439"/>
      <c r="S497" s="439"/>
      <c r="T497" s="438">
        <f t="shared" si="122"/>
        <v>0</v>
      </c>
      <c r="U497" s="436">
        <f t="shared" si="130"/>
        <v>5522.4</v>
      </c>
      <c r="V497" s="437">
        <f t="shared" si="119"/>
        <v>0</v>
      </c>
      <c r="W497" s="437">
        <f t="shared" si="118"/>
        <v>5522.4</v>
      </c>
    </row>
    <row r="498" spans="1:23" s="151" customFormat="1" ht="37.5" x14ac:dyDescent="0.3">
      <c r="A498" s="450" t="s">
        <v>452</v>
      </c>
      <c r="B498" s="432" t="s">
        <v>180</v>
      </c>
      <c r="C498" s="432" t="s">
        <v>149</v>
      </c>
      <c r="D498" s="440">
        <f t="shared" si="129"/>
        <v>4526</v>
      </c>
      <c r="E498" s="445">
        <f>SUM(E499:E500)</f>
        <v>0</v>
      </c>
      <c r="F498" s="445">
        <f>SUM(F499:F500)</f>
        <v>4526</v>
      </c>
      <c r="G498" s="440">
        <f t="shared" si="116"/>
        <v>4526</v>
      </c>
      <c r="H498" s="445">
        <f>SUM(H499:H500)</f>
        <v>0</v>
      </c>
      <c r="I498" s="445">
        <f>SUM(I499:I500)</f>
        <v>4526</v>
      </c>
      <c r="J498" s="439"/>
      <c r="K498" s="439"/>
      <c r="L498" s="439"/>
      <c r="M498" s="439"/>
      <c r="N498" s="439"/>
      <c r="O498" s="439"/>
      <c r="P498" s="439"/>
      <c r="Q498" s="439"/>
      <c r="R498" s="439"/>
      <c r="S498" s="439"/>
      <c r="T498" s="438">
        <f t="shared" si="122"/>
        <v>0</v>
      </c>
      <c r="U498" s="440">
        <f t="shared" si="130"/>
        <v>4526</v>
      </c>
      <c r="V498" s="437">
        <f t="shared" si="119"/>
        <v>0</v>
      </c>
      <c r="W498" s="437">
        <f t="shared" si="118"/>
        <v>4526</v>
      </c>
    </row>
    <row r="499" spans="1:23" s="151" customFormat="1" ht="17.25" customHeight="1" x14ac:dyDescent="0.3">
      <c r="A499" s="450" t="s">
        <v>281</v>
      </c>
      <c r="B499" s="432" t="s">
        <v>180</v>
      </c>
      <c r="C499" s="432" t="s">
        <v>149</v>
      </c>
      <c r="D499" s="440">
        <f t="shared" si="129"/>
        <v>3524</v>
      </c>
      <c r="E499" s="440"/>
      <c r="F499" s="440">
        <v>3524</v>
      </c>
      <c r="G499" s="440">
        <f t="shared" si="116"/>
        <v>3524</v>
      </c>
      <c r="H499" s="440"/>
      <c r="I499" s="440">
        <v>3524</v>
      </c>
      <c r="J499" s="439"/>
      <c r="K499" s="439"/>
      <c r="L499" s="439"/>
      <c r="M499" s="439"/>
      <c r="N499" s="439"/>
      <c r="O499" s="439"/>
      <c r="P499" s="439"/>
      <c r="Q499" s="439"/>
      <c r="R499" s="439"/>
      <c r="S499" s="439"/>
      <c r="T499" s="438">
        <f t="shared" si="122"/>
        <v>0</v>
      </c>
      <c r="U499" s="440">
        <f t="shared" si="130"/>
        <v>3524</v>
      </c>
      <c r="V499" s="437">
        <f t="shared" si="119"/>
        <v>0</v>
      </c>
      <c r="W499" s="437">
        <f t="shared" si="118"/>
        <v>3524</v>
      </c>
    </row>
    <row r="500" spans="1:23" s="151" customFormat="1" ht="17.25" customHeight="1" x14ac:dyDescent="0.3">
      <c r="A500" s="450" t="s">
        <v>282</v>
      </c>
      <c r="B500" s="432" t="s">
        <v>180</v>
      </c>
      <c r="C500" s="432" t="s">
        <v>149</v>
      </c>
      <c r="D500" s="440">
        <f t="shared" si="129"/>
        <v>1002</v>
      </c>
      <c r="E500" s="440"/>
      <c r="F500" s="440">
        <v>1002</v>
      </c>
      <c r="G500" s="440">
        <f t="shared" si="116"/>
        <v>1002</v>
      </c>
      <c r="H500" s="440"/>
      <c r="I500" s="440">
        <v>1002</v>
      </c>
      <c r="J500" s="439"/>
      <c r="K500" s="439"/>
      <c r="L500" s="439"/>
      <c r="M500" s="439"/>
      <c r="N500" s="439"/>
      <c r="O500" s="439"/>
      <c r="P500" s="439"/>
      <c r="Q500" s="439"/>
      <c r="R500" s="439"/>
      <c r="S500" s="439"/>
      <c r="T500" s="438">
        <f t="shared" si="122"/>
        <v>0</v>
      </c>
      <c r="U500" s="440">
        <f t="shared" si="130"/>
        <v>1002</v>
      </c>
      <c r="V500" s="437">
        <f t="shared" si="119"/>
        <v>0</v>
      </c>
      <c r="W500" s="437">
        <f t="shared" si="118"/>
        <v>1002</v>
      </c>
    </row>
    <row r="501" spans="1:23" s="151" customFormat="1" ht="36" customHeight="1" x14ac:dyDescent="0.3">
      <c r="A501" s="450" t="s">
        <v>453</v>
      </c>
      <c r="B501" s="432" t="s">
        <v>180</v>
      </c>
      <c r="C501" s="432" t="s">
        <v>149</v>
      </c>
      <c r="D501" s="440">
        <f t="shared" si="129"/>
        <v>996.4</v>
      </c>
      <c r="E501" s="445">
        <f>SUM(E502:E503)</f>
        <v>0</v>
      </c>
      <c r="F501" s="445">
        <f>SUM(F502:F503)</f>
        <v>996.4</v>
      </c>
      <c r="G501" s="440">
        <f t="shared" si="116"/>
        <v>996.4</v>
      </c>
      <c r="H501" s="445">
        <f>SUM(H502:H503)</f>
        <v>0</v>
      </c>
      <c r="I501" s="445">
        <f>SUM(I502:I503)</f>
        <v>996.4</v>
      </c>
      <c r="J501" s="439"/>
      <c r="K501" s="439"/>
      <c r="L501" s="439"/>
      <c r="M501" s="439"/>
      <c r="N501" s="439"/>
      <c r="O501" s="439"/>
      <c r="P501" s="439"/>
      <c r="Q501" s="439"/>
      <c r="R501" s="439"/>
      <c r="S501" s="439"/>
      <c r="T501" s="438">
        <f t="shared" si="122"/>
        <v>0</v>
      </c>
      <c r="U501" s="440">
        <f t="shared" si="130"/>
        <v>996.4</v>
      </c>
      <c r="V501" s="437">
        <f t="shared" si="119"/>
        <v>0</v>
      </c>
      <c r="W501" s="437">
        <f t="shared" si="118"/>
        <v>996.4</v>
      </c>
    </row>
    <row r="502" spans="1:23" s="151" customFormat="1" ht="20.25" customHeight="1" x14ac:dyDescent="0.3">
      <c r="A502" s="450" t="s">
        <v>281</v>
      </c>
      <c r="B502" s="432" t="s">
        <v>180</v>
      </c>
      <c r="C502" s="432" t="s">
        <v>149</v>
      </c>
      <c r="D502" s="440">
        <f t="shared" si="129"/>
        <v>773.5</v>
      </c>
      <c r="E502" s="440"/>
      <c r="F502" s="440">
        <v>773.5</v>
      </c>
      <c r="G502" s="440">
        <f t="shared" si="116"/>
        <v>773.5</v>
      </c>
      <c r="H502" s="440"/>
      <c r="I502" s="440">
        <v>773.5</v>
      </c>
      <c r="J502" s="439"/>
      <c r="K502" s="439"/>
      <c r="L502" s="439"/>
      <c r="M502" s="439"/>
      <c r="N502" s="439"/>
      <c r="O502" s="439"/>
      <c r="P502" s="439"/>
      <c r="Q502" s="439"/>
      <c r="R502" s="439"/>
      <c r="S502" s="439"/>
      <c r="T502" s="438">
        <f t="shared" si="122"/>
        <v>0</v>
      </c>
      <c r="U502" s="440">
        <f t="shared" si="130"/>
        <v>773.5</v>
      </c>
      <c r="V502" s="437">
        <f t="shared" si="119"/>
        <v>0</v>
      </c>
      <c r="W502" s="437">
        <f t="shared" si="118"/>
        <v>773.5</v>
      </c>
    </row>
    <row r="503" spans="1:23" s="151" customFormat="1" ht="18.75" customHeight="1" x14ac:dyDescent="0.3">
      <c r="A503" s="450" t="s">
        <v>282</v>
      </c>
      <c r="B503" s="432" t="s">
        <v>180</v>
      </c>
      <c r="C503" s="432" t="s">
        <v>149</v>
      </c>
      <c r="D503" s="440">
        <f t="shared" si="129"/>
        <v>222.9</v>
      </c>
      <c r="E503" s="440"/>
      <c r="F503" s="440">
        <v>222.9</v>
      </c>
      <c r="G503" s="440">
        <f t="shared" si="116"/>
        <v>222.9</v>
      </c>
      <c r="H503" s="440"/>
      <c r="I503" s="440">
        <v>222.9</v>
      </c>
      <c r="J503" s="439"/>
      <c r="K503" s="439"/>
      <c r="L503" s="439"/>
      <c r="M503" s="439"/>
      <c r="N503" s="439"/>
      <c r="O503" s="439"/>
      <c r="P503" s="439"/>
      <c r="Q503" s="439"/>
      <c r="R503" s="439"/>
      <c r="S503" s="439"/>
      <c r="T503" s="438">
        <f t="shared" si="122"/>
        <v>0</v>
      </c>
      <c r="U503" s="440">
        <f t="shared" si="130"/>
        <v>222.9</v>
      </c>
      <c r="V503" s="437">
        <f t="shared" si="119"/>
        <v>0</v>
      </c>
      <c r="W503" s="437">
        <f t="shared" si="118"/>
        <v>222.9</v>
      </c>
    </row>
    <row r="504" spans="1:23" s="147" customFormat="1" ht="18.75" x14ac:dyDescent="0.3">
      <c r="A504" s="449" t="s">
        <v>296</v>
      </c>
      <c r="B504" s="433" t="s">
        <v>180</v>
      </c>
      <c r="C504" s="433" t="s">
        <v>180</v>
      </c>
      <c r="D504" s="436">
        <f t="shared" si="129"/>
        <v>91901</v>
      </c>
      <c r="E504" s="436">
        <f>SUM(E505)</f>
        <v>4415</v>
      </c>
      <c r="F504" s="436">
        <f>SUM(F505+F507)</f>
        <v>87486</v>
      </c>
      <c r="G504" s="436">
        <f t="shared" si="116"/>
        <v>110582.8</v>
      </c>
      <c r="H504" s="436">
        <f>SUM(H505+H506)</f>
        <v>11345</v>
      </c>
      <c r="I504" s="436">
        <f t="shared" ref="I504:R504" si="131">SUM(I505+I507)</f>
        <v>99237.8</v>
      </c>
      <c r="J504" s="436">
        <f>SUM(J505+J507+J506)</f>
        <v>0</v>
      </c>
      <c r="K504" s="436">
        <f t="shared" si="131"/>
        <v>0</v>
      </c>
      <c r="L504" s="436"/>
      <c r="M504" s="436">
        <f t="shared" si="131"/>
        <v>0</v>
      </c>
      <c r="N504" s="436"/>
      <c r="O504" s="436">
        <f t="shared" si="131"/>
        <v>0</v>
      </c>
      <c r="P504" s="436">
        <f t="shared" si="131"/>
        <v>0</v>
      </c>
      <c r="Q504" s="436">
        <f t="shared" si="131"/>
        <v>0</v>
      </c>
      <c r="R504" s="436">
        <f t="shared" si="131"/>
        <v>0</v>
      </c>
      <c r="S504" s="436"/>
      <c r="T504" s="442">
        <f t="shared" si="122"/>
        <v>0</v>
      </c>
      <c r="U504" s="436">
        <f t="shared" si="130"/>
        <v>110582.8</v>
      </c>
      <c r="V504" s="437">
        <f t="shared" si="119"/>
        <v>11345</v>
      </c>
      <c r="W504" s="437">
        <f t="shared" si="118"/>
        <v>99237.8</v>
      </c>
    </row>
    <row r="505" spans="1:23" s="151" customFormat="1" ht="42" customHeight="1" x14ac:dyDescent="0.3">
      <c r="A505" s="450" t="s">
        <v>454</v>
      </c>
      <c r="B505" s="432" t="s">
        <v>180</v>
      </c>
      <c r="C505" s="432" t="s">
        <v>180</v>
      </c>
      <c r="D505" s="440">
        <f t="shared" si="129"/>
        <v>88300</v>
      </c>
      <c r="E505" s="440">
        <v>4415</v>
      </c>
      <c r="F505" s="440">
        <v>83885</v>
      </c>
      <c r="G505" s="440">
        <f>SUM(H505:I505)</f>
        <v>100051.8</v>
      </c>
      <c r="H505" s="440">
        <v>4415</v>
      </c>
      <c r="I505" s="440">
        <v>95636.800000000003</v>
      </c>
      <c r="J505" s="439"/>
      <c r="K505" s="439"/>
      <c r="L505" s="439"/>
      <c r="M505" s="439"/>
      <c r="N505" s="439"/>
      <c r="O505" s="439"/>
      <c r="P505" s="439"/>
      <c r="Q505" s="439"/>
      <c r="R505" s="439"/>
      <c r="S505" s="439"/>
      <c r="T505" s="438">
        <f t="shared" si="122"/>
        <v>0</v>
      </c>
      <c r="U505" s="440">
        <f t="shared" si="130"/>
        <v>100051.8</v>
      </c>
      <c r="V505" s="437">
        <f t="shared" si="119"/>
        <v>4415</v>
      </c>
      <c r="W505" s="437">
        <f t="shared" si="118"/>
        <v>95636.800000000003</v>
      </c>
    </row>
    <row r="506" spans="1:23" s="151" customFormat="1" ht="42" customHeight="1" x14ac:dyDescent="0.3">
      <c r="A506" s="450" t="s">
        <v>1115</v>
      </c>
      <c r="B506" s="432" t="s">
        <v>180</v>
      </c>
      <c r="C506" s="432" t="s">
        <v>180</v>
      </c>
      <c r="D506" s="440"/>
      <c r="E506" s="440"/>
      <c r="F506" s="440"/>
      <c r="G506" s="440">
        <f>SUM(H506:I506)</f>
        <v>6930</v>
      </c>
      <c r="H506" s="440">
        <v>6930</v>
      </c>
      <c r="I506" s="440"/>
      <c r="J506" s="439"/>
      <c r="K506" s="439"/>
      <c r="L506" s="439"/>
      <c r="M506" s="439"/>
      <c r="N506" s="439"/>
      <c r="O506" s="439"/>
      <c r="P506" s="439"/>
      <c r="Q506" s="439"/>
      <c r="R506" s="439"/>
      <c r="S506" s="439"/>
      <c r="T506" s="438">
        <f t="shared" si="122"/>
        <v>0</v>
      </c>
      <c r="U506" s="440">
        <f t="shared" si="130"/>
        <v>6930</v>
      </c>
      <c r="V506" s="437">
        <f t="shared" ref="V506" si="132">H506+J506+K506+M506</f>
        <v>6930</v>
      </c>
      <c r="W506" s="437">
        <f t="shared" ref="W506" si="133">I506+O506+P506+Q506+R506</f>
        <v>0</v>
      </c>
    </row>
    <row r="507" spans="1:23" s="151" customFormat="1" ht="17.25" customHeight="1" x14ac:dyDescent="0.3">
      <c r="A507" s="450" t="s">
        <v>54</v>
      </c>
      <c r="B507" s="432" t="s">
        <v>180</v>
      </c>
      <c r="C507" s="432" t="s">
        <v>180</v>
      </c>
      <c r="D507" s="440">
        <f t="shared" si="129"/>
        <v>3601</v>
      </c>
      <c r="E507" s="440"/>
      <c r="F507" s="440">
        <v>3601</v>
      </c>
      <c r="G507" s="440">
        <f t="shared" si="116"/>
        <v>3601</v>
      </c>
      <c r="H507" s="440"/>
      <c r="I507" s="440">
        <v>3601</v>
      </c>
      <c r="J507" s="439"/>
      <c r="K507" s="439"/>
      <c r="L507" s="439"/>
      <c r="M507" s="439"/>
      <c r="N507" s="439"/>
      <c r="O507" s="439"/>
      <c r="P507" s="439"/>
      <c r="Q507" s="439"/>
      <c r="R507" s="439"/>
      <c r="S507" s="439"/>
      <c r="T507" s="438">
        <f t="shared" si="122"/>
        <v>0</v>
      </c>
      <c r="U507" s="440">
        <f t="shared" si="130"/>
        <v>3601</v>
      </c>
      <c r="V507" s="437">
        <f t="shared" si="119"/>
        <v>0</v>
      </c>
      <c r="W507" s="437">
        <f t="shared" si="118"/>
        <v>3601</v>
      </c>
    </row>
    <row r="508" spans="1:23" s="430" customFormat="1" ht="17.25" customHeight="1" x14ac:dyDescent="0.3">
      <c r="A508" s="449" t="s">
        <v>297</v>
      </c>
      <c r="B508" s="433" t="s">
        <v>208</v>
      </c>
      <c r="C508" s="433" t="s">
        <v>143</v>
      </c>
      <c r="D508" s="436">
        <f t="shared" si="129"/>
        <v>137602.5</v>
      </c>
      <c r="E508" s="436">
        <f>SUM(E509+E510+E511+E536+E542)</f>
        <v>4000</v>
      </c>
      <c r="F508" s="436">
        <f>SUM(F509+F510+F511+F536+F542)</f>
        <v>133602.5</v>
      </c>
      <c r="G508" s="436">
        <f t="shared" si="116"/>
        <v>143247.29999999999</v>
      </c>
      <c r="H508" s="436">
        <f>SUM(H509+H510+H511+H536+H542)</f>
        <v>4659</v>
      </c>
      <c r="I508" s="436">
        <f>SUM(I509+I510+I511+I536+I542)</f>
        <v>138588.29999999999</v>
      </c>
      <c r="J508" s="442">
        <f t="shared" ref="J508:R508" si="134">J509+J510+J511+J536+J542</f>
        <v>0</v>
      </c>
      <c r="K508" s="442">
        <f t="shared" si="134"/>
        <v>0</v>
      </c>
      <c r="L508" s="442"/>
      <c r="M508" s="442">
        <f t="shared" si="134"/>
        <v>0</v>
      </c>
      <c r="N508" s="442"/>
      <c r="O508" s="442">
        <f t="shared" si="134"/>
        <v>0</v>
      </c>
      <c r="P508" s="442"/>
      <c r="Q508" s="442">
        <f t="shared" si="134"/>
        <v>0</v>
      </c>
      <c r="R508" s="442">
        <f t="shared" si="134"/>
        <v>0</v>
      </c>
      <c r="S508" s="442"/>
      <c r="T508" s="442">
        <f t="shared" si="122"/>
        <v>0</v>
      </c>
      <c r="U508" s="436">
        <f t="shared" si="130"/>
        <v>143247.29999999999</v>
      </c>
      <c r="V508" s="437">
        <f t="shared" si="119"/>
        <v>4659</v>
      </c>
      <c r="W508" s="437">
        <f t="shared" si="118"/>
        <v>138588.29999999999</v>
      </c>
    </row>
    <row r="509" spans="1:23" s="151" customFormat="1" ht="15.75" customHeight="1" x14ac:dyDescent="0.3">
      <c r="A509" s="450" t="s">
        <v>298</v>
      </c>
      <c r="B509" s="431" t="s">
        <v>208</v>
      </c>
      <c r="C509" s="431" t="s">
        <v>142</v>
      </c>
      <c r="D509" s="440">
        <f t="shared" si="129"/>
        <v>4000</v>
      </c>
      <c r="E509" s="440">
        <v>4000</v>
      </c>
      <c r="F509" s="440"/>
      <c r="G509" s="440">
        <f t="shared" si="116"/>
        <v>4000</v>
      </c>
      <c r="H509" s="440">
        <v>4000</v>
      </c>
      <c r="I509" s="440"/>
      <c r="J509" s="439"/>
      <c r="K509" s="439"/>
      <c r="L509" s="439"/>
      <c r="M509" s="439"/>
      <c r="N509" s="439"/>
      <c r="O509" s="439"/>
      <c r="P509" s="439"/>
      <c r="Q509" s="439"/>
      <c r="R509" s="439"/>
      <c r="S509" s="439"/>
      <c r="T509" s="438">
        <f t="shared" si="122"/>
        <v>0</v>
      </c>
      <c r="U509" s="440">
        <f t="shared" si="130"/>
        <v>4000</v>
      </c>
      <c r="V509" s="437">
        <f t="shared" si="119"/>
        <v>4000</v>
      </c>
      <c r="W509" s="437">
        <f t="shared" si="118"/>
        <v>0</v>
      </c>
    </row>
    <row r="510" spans="1:23" s="151" customFormat="1" ht="18.75" hidden="1" x14ac:dyDescent="0.3">
      <c r="A510" s="450" t="s">
        <v>455</v>
      </c>
      <c r="B510" s="431" t="s">
        <v>208</v>
      </c>
      <c r="C510" s="431" t="s">
        <v>144</v>
      </c>
      <c r="D510" s="440">
        <f t="shared" si="129"/>
        <v>0</v>
      </c>
      <c r="E510" s="440"/>
      <c r="F510" s="440"/>
      <c r="G510" s="440">
        <f t="shared" si="116"/>
        <v>0</v>
      </c>
      <c r="H510" s="440"/>
      <c r="I510" s="440"/>
      <c r="J510" s="439"/>
      <c r="K510" s="439"/>
      <c r="L510" s="439"/>
      <c r="M510" s="439"/>
      <c r="N510" s="439"/>
      <c r="O510" s="439"/>
      <c r="P510" s="439"/>
      <c r="Q510" s="439"/>
      <c r="R510" s="439"/>
      <c r="S510" s="439"/>
      <c r="T510" s="438">
        <f t="shared" si="122"/>
        <v>0</v>
      </c>
      <c r="U510" s="440">
        <f t="shared" si="130"/>
        <v>0</v>
      </c>
      <c r="V510" s="437">
        <f t="shared" si="119"/>
        <v>0</v>
      </c>
      <c r="W510" s="437">
        <f t="shared" si="118"/>
        <v>0</v>
      </c>
    </row>
    <row r="511" spans="1:23" s="151" customFormat="1" ht="18" customHeight="1" x14ac:dyDescent="0.3">
      <c r="A511" s="455" t="s">
        <v>299</v>
      </c>
      <c r="B511" s="429" t="s">
        <v>208</v>
      </c>
      <c r="C511" s="429" t="s">
        <v>146</v>
      </c>
      <c r="D511" s="436">
        <f t="shared" si="129"/>
        <v>32759.3</v>
      </c>
      <c r="E511" s="436">
        <f>SUM(E512+E513+E515+E517+E518+E519+E526+E527)</f>
        <v>0</v>
      </c>
      <c r="F511" s="436">
        <f>SUM(F512+F513+F515+F516+F517+F518+F519+F526+F527)</f>
        <v>32759.3</v>
      </c>
      <c r="G511" s="436">
        <f t="shared" si="116"/>
        <v>38175.699999999997</v>
      </c>
      <c r="H511" s="436">
        <f>SUM(H512+H513+H514+H515+H517+H518+H519+H526+H527)</f>
        <v>659</v>
      </c>
      <c r="I511" s="436">
        <f>SUM(I512+I513+I515+I516+I517+I518+I519+I526+I527)</f>
        <v>37516.699999999997</v>
      </c>
      <c r="J511" s="436">
        <f>SUM(J512+J513+J515+J516+J517+J518+J519+J526+J527+J514)</f>
        <v>0</v>
      </c>
      <c r="K511" s="436">
        <f>SUM(K512+K513+K515+K516+K517+K518+K519+K526+K527+K514)</f>
        <v>0</v>
      </c>
      <c r="L511" s="436"/>
      <c r="M511" s="436">
        <f t="shared" ref="M511:R511" si="135">SUM(M512+M513+M515+M516+M517+M518+M519+M526+M527)</f>
        <v>0</v>
      </c>
      <c r="N511" s="436"/>
      <c r="O511" s="436">
        <f t="shared" si="135"/>
        <v>0</v>
      </c>
      <c r="P511" s="436">
        <f t="shared" si="135"/>
        <v>0</v>
      </c>
      <c r="Q511" s="436">
        <f t="shared" si="135"/>
        <v>0</v>
      </c>
      <c r="R511" s="436">
        <f t="shared" si="135"/>
        <v>0</v>
      </c>
      <c r="S511" s="436"/>
      <c r="T511" s="442">
        <f t="shared" si="122"/>
        <v>0</v>
      </c>
      <c r="U511" s="436">
        <f t="shared" si="130"/>
        <v>38175.699999999997</v>
      </c>
      <c r="V511" s="437">
        <f t="shared" si="119"/>
        <v>659</v>
      </c>
      <c r="W511" s="437">
        <f t="shared" si="118"/>
        <v>37516.699999999997</v>
      </c>
    </row>
    <row r="512" spans="1:23" s="151" customFormat="1" ht="1.5" hidden="1" customHeight="1" x14ac:dyDescent="0.3">
      <c r="A512" s="450" t="s">
        <v>300</v>
      </c>
      <c r="B512" s="431" t="s">
        <v>208</v>
      </c>
      <c r="C512" s="431" t="s">
        <v>146</v>
      </c>
      <c r="D512" s="440">
        <f t="shared" si="129"/>
        <v>0</v>
      </c>
      <c r="E512" s="440"/>
      <c r="F512" s="440"/>
      <c r="G512" s="440">
        <f t="shared" si="116"/>
        <v>0</v>
      </c>
      <c r="H512" s="440"/>
      <c r="I512" s="440"/>
      <c r="J512" s="439"/>
      <c r="K512" s="439"/>
      <c r="L512" s="439"/>
      <c r="M512" s="439"/>
      <c r="N512" s="439"/>
      <c r="O512" s="439"/>
      <c r="P512" s="439"/>
      <c r="Q512" s="439"/>
      <c r="R512" s="439"/>
      <c r="S512" s="439"/>
      <c r="T512" s="438">
        <f t="shared" si="122"/>
        <v>0</v>
      </c>
      <c r="U512" s="440">
        <f t="shared" si="130"/>
        <v>0</v>
      </c>
      <c r="V512" s="437">
        <f t="shared" si="119"/>
        <v>0</v>
      </c>
      <c r="W512" s="437">
        <f t="shared" si="118"/>
        <v>0</v>
      </c>
    </row>
    <row r="513" spans="1:23" s="151" customFormat="1" ht="18.75" hidden="1" x14ac:dyDescent="0.3">
      <c r="A513" s="450" t="s">
        <v>301</v>
      </c>
      <c r="B513" s="431" t="s">
        <v>208</v>
      </c>
      <c r="C513" s="431" t="s">
        <v>146</v>
      </c>
      <c r="D513" s="440">
        <f t="shared" si="129"/>
        <v>0</v>
      </c>
      <c r="E513" s="440"/>
      <c r="F513" s="440"/>
      <c r="G513" s="440">
        <f t="shared" si="116"/>
        <v>0</v>
      </c>
      <c r="H513" s="440"/>
      <c r="I513" s="440"/>
      <c r="J513" s="439"/>
      <c r="K513" s="439"/>
      <c r="L513" s="439"/>
      <c r="M513" s="439"/>
      <c r="N513" s="439"/>
      <c r="O513" s="439"/>
      <c r="P513" s="439"/>
      <c r="Q513" s="439"/>
      <c r="R513" s="439"/>
      <c r="S513" s="439"/>
      <c r="T513" s="438">
        <f t="shared" si="122"/>
        <v>0</v>
      </c>
      <c r="U513" s="440">
        <f t="shared" si="130"/>
        <v>0</v>
      </c>
      <c r="V513" s="437">
        <f t="shared" si="119"/>
        <v>0</v>
      </c>
      <c r="W513" s="437">
        <f t="shared" si="118"/>
        <v>0</v>
      </c>
    </row>
    <row r="514" spans="1:23" s="151" customFormat="1" ht="18.75" x14ac:dyDescent="0.3">
      <c r="A514" s="450" t="s">
        <v>1015</v>
      </c>
      <c r="B514" s="431" t="s">
        <v>208</v>
      </c>
      <c r="C514" s="431" t="s">
        <v>146</v>
      </c>
      <c r="D514" s="440"/>
      <c r="E514" s="440"/>
      <c r="F514" s="440"/>
      <c r="G514" s="440">
        <f t="shared" si="116"/>
        <v>659</v>
      </c>
      <c r="H514" s="440">
        <v>659</v>
      </c>
      <c r="I514" s="440"/>
      <c r="J514" s="439"/>
      <c r="K514" s="439"/>
      <c r="L514" s="439"/>
      <c r="M514" s="439"/>
      <c r="N514" s="439"/>
      <c r="O514" s="439"/>
      <c r="P514" s="439"/>
      <c r="Q514" s="439"/>
      <c r="R514" s="439"/>
      <c r="S514" s="439"/>
      <c r="T514" s="438">
        <f t="shared" si="122"/>
        <v>0</v>
      </c>
      <c r="U514" s="440">
        <f t="shared" si="130"/>
        <v>659</v>
      </c>
      <c r="V514" s="437">
        <f t="shared" si="119"/>
        <v>659</v>
      </c>
      <c r="W514" s="437">
        <f t="shared" si="118"/>
        <v>0</v>
      </c>
    </row>
    <row r="515" spans="1:23" s="151" customFormat="1" ht="56.25" x14ac:dyDescent="0.3">
      <c r="A515" s="450" t="s">
        <v>456</v>
      </c>
      <c r="B515" s="431" t="s">
        <v>208</v>
      </c>
      <c r="C515" s="431" t="s">
        <v>146</v>
      </c>
      <c r="D515" s="440">
        <f t="shared" si="129"/>
        <v>657</v>
      </c>
      <c r="E515" s="440"/>
      <c r="F515" s="440">
        <v>657</v>
      </c>
      <c r="G515" s="440">
        <f t="shared" si="116"/>
        <v>5414.4</v>
      </c>
      <c r="H515" s="440"/>
      <c r="I515" s="440">
        <v>5414.4</v>
      </c>
      <c r="J515" s="439"/>
      <c r="K515" s="439"/>
      <c r="L515" s="439"/>
      <c r="M515" s="439"/>
      <c r="N515" s="439"/>
      <c r="O515" s="439"/>
      <c r="P515" s="439"/>
      <c r="Q515" s="439"/>
      <c r="R515" s="439"/>
      <c r="S515" s="439"/>
      <c r="T515" s="438">
        <f t="shared" si="122"/>
        <v>0</v>
      </c>
      <c r="U515" s="440">
        <f t="shared" si="130"/>
        <v>5414.4</v>
      </c>
      <c r="V515" s="437">
        <f t="shared" si="119"/>
        <v>0</v>
      </c>
      <c r="W515" s="437">
        <f t="shared" si="118"/>
        <v>5414.4</v>
      </c>
    </row>
    <row r="516" spans="1:23" s="151" customFormat="1" ht="55.5" customHeight="1" x14ac:dyDescent="0.3">
      <c r="A516" s="450" t="s">
        <v>21</v>
      </c>
      <c r="B516" s="431" t="s">
        <v>208</v>
      </c>
      <c r="C516" s="431" t="s">
        <v>146</v>
      </c>
      <c r="D516" s="440">
        <f t="shared" si="129"/>
        <v>803</v>
      </c>
      <c r="E516" s="440"/>
      <c r="F516" s="440">
        <v>803</v>
      </c>
      <c r="G516" s="440">
        <f t="shared" si="116"/>
        <v>803</v>
      </c>
      <c r="H516" s="440"/>
      <c r="I516" s="440">
        <v>803</v>
      </c>
      <c r="J516" s="439"/>
      <c r="K516" s="439"/>
      <c r="L516" s="439"/>
      <c r="M516" s="439"/>
      <c r="N516" s="439"/>
      <c r="O516" s="439"/>
      <c r="P516" s="439"/>
      <c r="Q516" s="439"/>
      <c r="R516" s="439"/>
      <c r="S516" s="439"/>
      <c r="T516" s="438">
        <f t="shared" si="122"/>
        <v>0</v>
      </c>
      <c r="U516" s="440">
        <f t="shared" si="130"/>
        <v>803</v>
      </c>
      <c r="V516" s="437">
        <f t="shared" si="119"/>
        <v>0</v>
      </c>
      <c r="W516" s="437">
        <f t="shared" si="118"/>
        <v>803</v>
      </c>
    </row>
    <row r="517" spans="1:23" s="151" customFormat="1" ht="56.25" hidden="1" x14ac:dyDescent="0.3">
      <c r="A517" s="450" t="s">
        <v>457</v>
      </c>
      <c r="B517" s="431" t="s">
        <v>208</v>
      </c>
      <c r="C517" s="431" t="s">
        <v>146</v>
      </c>
      <c r="D517" s="440">
        <f t="shared" si="129"/>
        <v>0</v>
      </c>
      <c r="E517" s="440"/>
      <c r="F517" s="440"/>
      <c r="G517" s="440">
        <f t="shared" si="116"/>
        <v>0</v>
      </c>
      <c r="H517" s="440"/>
      <c r="I517" s="440"/>
      <c r="J517" s="439"/>
      <c r="K517" s="439"/>
      <c r="L517" s="439"/>
      <c r="M517" s="439"/>
      <c r="N517" s="439"/>
      <c r="O517" s="439"/>
      <c r="P517" s="439"/>
      <c r="Q517" s="439"/>
      <c r="R517" s="439"/>
      <c r="S517" s="439"/>
      <c r="T517" s="438">
        <f t="shared" si="122"/>
        <v>0</v>
      </c>
      <c r="U517" s="440">
        <f t="shared" si="130"/>
        <v>0</v>
      </c>
      <c r="V517" s="437">
        <f t="shared" si="119"/>
        <v>0</v>
      </c>
      <c r="W517" s="437">
        <f t="shared" si="118"/>
        <v>0</v>
      </c>
    </row>
    <row r="518" spans="1:23" s="151" customFormat="1" ht="42" customHeight="1" x14ac:dyDescent="0.3">
      <c r="A518" s="450" t="s">
        <v>875</v>
      </c>
      <c r="B518" s="431" t="s">
        <v>208</v>
      </c>
      <c r="C518" s="431" t="s">
        <v>146</v>
      </c>
      <c r="D518" s="440">
        <f t="shared" si="129"/>
        <v>12665</v>
      </c>
      <c r="E518" s="440"/>
      <c r="F518" s="440">
        <v>12665</v>
      </c>
      <c r="G518" s="440">
        <f t="shared" si="116"/>
        <v>12665</v>
      </c>
      <c r="H518" s="440"/>
      <c r="I518" s="440">
        <v>12665</v>
      </c>
      <c r="J518" s="439"/>
      <c r="K518" s="439"/>
      <c r="L518" s="439"/>
      <c r="M518" s="439"/>
      <c r="N518" s="439"/>
      <c r="O518" s="439"/>
      <c r="P518" s="439"/>
      <c r="Q518" s="439"/>
      <c r="R518" s="439"/>
      <c r="S518" s="439"/>
      <c r="T518" s="438">
        <f t="shared" si="122"/>
        <v>0</v>
      </c>
      <c r="U518" s="440">
        <f t="shared" si="130"/>
        <v>12665</v>
      </c>
      <c r="V518" s="437">
        <f t="shared" si="119"/>
        <v>0</v>
      </c>
      <c r="W518" s="437">
        <f t="shared" si="118"/>
        <v>12665</v>
      </c>
    </row>
    <row r="519" spans="1:23" s="151" customFormat="1" ht="37.5" customHeight="1" x14ac:dyDescent="0.3">
      <c r="A519" s="450" t="s">
        <v>876</v>
      </c>
      <c r="B519" s="431" t="s">
        <v>208</v>
      </c>
      <c r="C519" s="431" t="s">
        <v>146</v>
      </c>
      <c r="D519" s="445">
        <f t="shared" ref="D519:I519" si="136">SUM(D520+D521+D522)</f>
        <v>18634.3</v>
      </c>
      <c r="E519" s="445">
        <f t="shared" si="136"/>
        <v>0</v>
      </c>
      <c r="F519" s="445">
        <f t="shared" si="136"/>
        <v>18634.3</v>
      </c>
      <c r="G519" s="445">
        <f t="shared" si="136"/>
        <v>18634.3</v>
      </c>
      <c r="H519" s="445">
        <f t="shared" si="136"/>
        <v>0</v>
      </c>
      <c r="I519" s="445">
        <f t="shared" si="136"/>
        <v>18634.3</v>
      </c>
      <c r="J519" s="439"/>
      <c r="K519" s="439"/>
      <c r="L519" s="439"/>
      <c r="M519" s="439"/>
      <c r="N519" s="439"/>
      <c r="O519" s="439"/>
      <c r="P519" s="439"/>
      <c r="Q519" s="439"/>
      <c r="R519" s="439"/>
      <c r="S519" s="439"/>
      <c r="T519" s="438">
        <f t="shared" si="122"/>
        <v>0</v>
      </c>
      <c r="U519" s="445">
        <f>SUM(U520+U521+U522)</f>
        <v>18634.3</v>
      </c>
      <c r="V519" s="437">
        <f t="shared" si="119"/>
        <v>0</v>
      </c>
      <c r="W519" s="437">
        <f t="shared" si="118"/>
        <v>18634.3</v>
      </c>
    </row>
    <row r="520" spans="1:23" s="151" customFormat="1" ht="15.75" hidden="1" customHeight="1" x14ac:dyDescent="0.3">
      <c r="A520" s="450" t="s">
        <v>302</v>
      </c>
      <c r="B520" s="431" t="s">
        <v>208</v>
      </c>
      <c r="C520" s="431" t="s">
        <v>146</v>
      </c>
      <c r="D520" s="440">
        <f>SUM(E520:F520)</f>
        <v>0</v>
      </c>
      <c r="E520" s="440"/>
      <c r="F520" s="440"/>
      <c r="G520" s="440">
        <f>SUM(H520:I520)</f>
        <v>0</v>
      </c>
      <c r="H520" s="440"/>
      <c r="I520" s="440"/>
      <c r="J520" s="439"/>
      <c r="K520" s="439"/>
      <c r="L520" s="439"/>
      <c r="M520" s="439"/>
      <c r="N520" s="439"/>
      <c r="O520" s="439"/>
      <c r="P520" s="439"/>
      <c r="Q520" s="439"/>
      <c r="R520" s="439"/>
      <c r="S520" s="439"/>
      <c r="T520" s="438">
        <f t="shared" si="122"/>
        <v>0</v>
      </c>
      <c r="U520" s="440">
        <f>SUM(V520:W520)</f>
        <v>0</v>
      </c>
      <c r="V520" s="437">
        <f t="shared" si="119"/>
        <v>0</v>
      </c>
      <c r="W520" s="437">
        <f t="shared" si="118"/>
        <v>0</v>
      </c>
    </row>
    <row r="521" spans="1:23" s="151" customFormat="1" ht="15.75" hidden="1" customHeight="1" x14ac:dyDescent="0.3">
      <c r="A521" s="450" t="s">
        <v>303</v>
      </c>
      <c r="B521" s="431" t="s">
        <v>208</v>
      </c>
      <c r="C521" s="431" t="s">
        <v>146</v>
      </c>
      <c r="D521" s="440">
        <f>SUM(E521:F521)</f>
        <v>0</v>
      </c>
      <c r="E521" s="440"/>
      <c r="F521" s="440"/>
      <c r="G521" s="440">
        <f>SUM(H521:I521)</f>
        <v>0</v>
      </c>
      <c r="H521" s="440"/>
      <c r="I521" s="440"/>
      <c r="J521" s="439"/>
      <c r="K521" s="439"/>
      <c r="L521" s="439"/>
      <c r="M521" s="439"/>
      <c r="N521" s="439"/>
      <c r="O521" s="439"/>
      <c r="P521" s="439"/>
      <c r="Q521" s="439"/>
      <c r="R521" s="439"/>
      <c r="S521" s="439"/>
      <c r="T521" s="438">
        <f t="shared" si="122"/>
        <v>0</v>
      </c>
      <c r="U521" s="440">
        <f>SUM(V521:W521)</f>
        <v>0</v>
      </c>
      <c r="V521" s="437">
        <f t="shared" si="119"/>
        <v>0</v>
      </c>
      <c r="W521" s="437">
        <f t="shared" si="118"/>
        <v>0</v>
      </c>
    </row>
    <row r="522" spans="1:23" s="151" customFormat="1" ht="18" customHeight="1" x14ac:dyDescent="0.3">
      <c r="A522" s="450" t="s">
        <v>422</v>
      </c>
      <c r="B522" s="431" t="s">
        <v>208</v>
      </c>
      <c r="C522" s="431" t="s">
        <v>146</v>
      </c>
      <c r="D522" s="440">
        <f>SUM(E522:F522)</f>
        <v>18634.3</v>
      </c>
      <c r="E522" s="440"/>
      <c r="F522" s="440">
        <v>18634.3</v>
      </c>
      <c r="G522" s="440">
        <f>SUM(H522:I522)</f>
        <v>18634.3</v>
      </c>
      <c r="H522" s="440"/>
      <c r="I522" s="440">
        <v>18634.3</v>
      </c>
      <c r="J522" s="439"/>
      <c r="K522" s="439"/>
      <c r="L522" s="439"/>
      <c r="M522" s="439"/>
      <c r="N522" s="439"/>
      <c r="O522" s="439"/>
      <c r="P522" s="439"/>
      <c r="Q522" s="439"/>
      <c r="R522" s="439"/>
      <c r="S522" s="439"/>
      <c r="T522" s="438">
        <f t="shared" si="122"/>
        <v>0</v>
      </c>
      <c r="U522" s="440">
        <f>SUM(V522:W522)</f>
        <v>18634.3</v>
      </c>
      <c r="V522" s="437">
        <f t="shared" si="119"/>
        <v>0</v>
      </c>
      <c r="W522" s="437">
        <f t="shared" si="118"/>
        <v>18634.3</v>
      </c>
    </row>
    <row r="523" spans="1:23" s="151" customFormat="1" ht="15.75" hidden="1" customHeight="1" x14ac:dyDescent="0.3">
      <c r="A523" s="450" t="s">
        <v>60</v>
      </c>
      <c r="B523" s="431" t="s">
        <v>208</v>
      </c>
      <c r="C523" s="431" t="s">
        <v>146</v>
      </c>
      <c r="D523" s="440">
        <f>SUM(E523:F523)</f>
        <v>0</v>
      </c>
      <c r="E523" s="440"/>
      <c r="F523" s="440"/>
      <c r="G523" s="440">
        <f>SUM(H523:I523)</f>
        <v>0</v>
      </c>
      <c r="H523" s="440"/>
      <c r="I523" s="440"/>
      <c r="J523" s="439"/>
      <c r="K523" s="439"/>
      <c r="L523" s="439"/>
      <c r="M523" s="439"/>
      <c r="N523" s="439"/>
      <c r="O523" s="439"/>
      <c r="P523" s="439"/>
      <c r="Q523" s="439"/>
      <c r="R523" s="439"/>
      <c r="S523" s="439"/>
      <c r="T523" s="438">
        <f t="shared" si="122"/>
        <v>0</v>
      </c>
      <c r="U523" s="440">
        <f>SUM(V523:W523)</f>
        <v>0</v>
      </c>
      <c r="V523" s="437">
        <f t="shared" si="119"/>
        <v>0</v>
      </c>
      <c r="W523" s="437">
        <f t="shared" si="118"/>
        <v>0</v>
      </c>
    </row>
    <row r="524" spans="1:23" s="151" customFormat="1" ht="37.5" hidden="1" x14ac:dyDescent="0.3">
      <c r="A524" s="450" t="s">
        <v>61</v>
      </c>
      <c r="B524" s="431" t="s">
        <v>208</v>
      </c>
      <c r="C524" s="431" t="s">
        <v>146</v>
      </c>
      <c r="D524" s="440">
        <f t="shared" ref="D524:D565" si="137">SUM(E524:F524)</f>
        <v>0</v>
      </c>
      <c r="E524" s="440"/>
      <c r="F524" s="440"/>
      <c r="G524" s="440">
        <f t="shared" ref="G524:G568" si="138">SUM(H524:I524)</f>
        <v>0</v>
      </c>
      <c r="H524" s="440"/>
      <c r="I524" s="440"/>
      <c r="J524" s="439"/>
      <c r="K524" s="439"/>
      <c r="L524" s="439"/>
      <c r="M524" s="439"/>
      <c r="N524" s="439"/>
      <c r="O524" s="439"/>
      <c r="P524" s="439"/>
      <c r="Q524" s="439"/>
      <c r="R524" s="439"/>
      <c r="S524" s="439"/>
      <c r="T524" s="438">
        <f t="shared" si="122"/>
        <v>0</v>
      </c>
      <c r="U524" s="440">
        <f t="shared" ref="U524:U565" si="139">SUM(V524:W524)</f>
        <v>0</v>
      </c>
      <c r="V524" s="437">
        <f t="shared" si="119"/>
        <v>0</v>
      </c>
      <c r="W524" s="437">
        <f t="shared" si="118"/>
        <v>0</v>
      </c>
    </row>
    <row r="525" spans="1:23" s="151" customFormat="1" ht="18.75" hidden="1" x14ac:dyDescent="0.3">
      <c r="A525" s="450" t="s">
        <v>62</v>
      </c>
      <c r="B525" s="431" t="s">
        <v>208</v>
      </c>
      <c r="C525" s="431" t="s">
        <v>146</v>
      </c>
      <c r="D525" s="440">
        <f t="shared" si="137"/>
        <v>0</v>
      </c>
      <c r="E525" s="440"/>
      <c r="F525" s="440"/>
      <c r="G525" s="440">
        <f t="shared" si="138"/>
        <v>0</v>
      </c>
      <c r="H525" s="440"/>
      <c r="I525" s="440"/>
      <c r="J525" s="439"/>
      <c r="K525" s="439"/>
      <c r="L525" s="439"/>
      <c r="M525" s="439"/>
      <c r="N525" s="439"/>
      <c r="O525" s="439"/>
      <c r="P525" s="439"/>
      <c r="Q525" s="439"/>
      <c r="R525" s="439"/>
      <c r="S525" s="439"/>
      <c r="T525" s="438">
        <f t="shared" si="122"/>
        <v>0</v>
      </c>
      <c r="U525" s="440">
        <f t="shared" si="139"/>
        <v>0</v>
      </c>
      <c r="V525" s="437">
        <f t="shared" si="119"/>
        <v>0</v>
      </c>
      <c r="W525" s="437">
        <f t="shared" si="118"/>
        <v>0</v>
      </c>
    </row>
    <row r="526" spans="1:23" s="151" customFormat="1" ht="37.5" hidden="1" x14ac:dyDescent="0.3">
      <c r="A526" s="450" t="s">
        <v>304</v>
      </c>
      <c r="B526" s="431" t="s">
        <v>208</v>
      </c>
      <c r="C526" s="431" t="s">
        <v>146</v>
      </c>
      <c r="D526" s="440">
        <f t="shared" si="137"/>
        <v>0</v>
      </c>
      <c r="E526" s="440"/>
      <c r="F526" s="440"/>
      <c r="G526" s="440">
        <f t="shared" si="138"/>
        <v>0</v>
      </c>
      <c r="H526" s="440"/>
      <c r="I526" s="440"/>
      <c r="J526" s="439"/>
      <c r="K526" s="439"/>
      <c r="L526" s="439"/>
      <c r="M526" s="439"/>
      <c r="N526" s="439"/>
      <c r="O526" s="439"/>
      <c r="P526" s="439"/>
      <c r="Q526" s="439"/>
      <c r="R526" s="439"/>
      <c r="S526" s="439"/>
      <c r="T526" s="438">
        <f t="shared" si="122"/>
        <v>0</v>
      </c>
      <c r="U526" s="440">
        <f t="shared" si="139"/>
        <v>0</v>
      </c>
      <c r="V526" s="437">
        <f t="shared" si="119"/>
        <v>0</v>
      </c>
      <c r="W526" s="437">
        <f t="shared" si="118"/>
        <v>0</v>
      </c>
    </row>
    <row r="527" spans="1:23" s="151" customFormat="1" ht="51.75" hidden="1" customHeight="1" collapsed="1" x14ac:dyDescent="0.3">
      <c r="A527" s="450" t="s">
        <v>877</v>
      </c>
      <c r="B527" s="431" t="s">
        <v>208</v>
      </c>
      <c r="C527" s="431" t="s">
        <v>146</v>
      </c>
      <c r="D527" s="440">
        <f t="shared" si="137"/>
        <v>0</v>
      </c>
      <c r="E527" s="445">
        <f>SUM(E528:E535)</f>
        <v>0</v>
      </c>
      <c r="F527" s="445"/>
      <c r="G527" s="440">
        <f t="shared" si="138"/>
        <v>0</v>
      </c>
      <c r="H527" s="445">
        <f>SUM(H528:H535)</f>
        <v>0</v>
      </c>
      <c r="I527" s="445"/>
      <c r="J527" s="439"/>
      <c r="K527" s="439"/>
      <c r="L527" s="439"/>
      <c r="M527" s="439"/>
      <c r="N527" s="439"/>
      <c r="O527" s="439"/>
      <c r="P527" s="439"/>
      <c r="Q527" s="439"/>
      <c r="R527" s="439"/>
      <c r="S527" s="439"/>
      <c r="T527" s="438">
        <f t="shared" si="122"/>
        <v>0</v>
      </c>
      <c r="U527" s="440">
        <f t="shared" si="139"/>
        <v>0</v>
      </c>
      <c r="V527" s="437">
        <f t="shared" si="119"/>
        <v>0</v>
      </c>
      <c r="W527" s="437">
        <f t="shared" si="118"/>
        <v>0</v>
      </c>
    </row>
    <row r="528" spans="1:23" s="151" customFormat="1" ht="18.75" hidden="1" outlineLevel="1" x14ac:dyDescent="0.3">
      <c r="A528" s="450" t="s">
        <v>305</v>
      </c>
      <c r="B528" s="431" t="s">
        <v>208</v>
      </c>
      <c r="C528" s="431" t="s">
        <v>146</v>
      </c>
      <c r="D528" s="440">
        <f t="shared" si="137"/>
        <v>2984.6</v>
      </c>
      <c r="E528" s="440"/>
      <c r="F528" s="440">
        <v>2984.6</v>
      </c>
      <c r="G528" s="440">
        <f t="shared" si="138"/>
        <v>2984.6</v>
      </c>
      <c r="H528" s="440"/>
      <c r="I528" s="440">
        <v>2984.6</v>
      </c>
      <c r="J528" s="439"/>
      <c r="K528" s="439"/>
      <c r="L528" s="439"/>
      <c r="M528" s="439"/>
      <c r="N528" s="439"/>
      <c r="O528" s="439"/>
      <c r="P528" s="439"/>
      <c r="Q528" s="439"/>
      <c r="R528" s="439"/>
      <c r="S528" s="439"/>
      <c r="T528" s="438">
        <f t="shared" si="122"/>
        <v>0</v>
      </c>
      <c r="U528" s="440">
        <f t="shared" si="139"/>
        <v>2984.6</v>
      </c>
      <c r="V528" s="437">
        <f t="shared" ref="V528:V569" si="140">H528+J528+K528+M528</f>
        <v>0</v>
      </c>
      <c r="W528" s="437">
        <f t="shared" ref="W528:W569" si="141">I528+O528+P528+Q528+R528</f>
        <v>2984.6</v>
      </c>
    </row>
    <row r="529" spans="1:23" s="151" customFormat="1" ht="18.75" hidden="1" outlineLevel="1" x14ac:dyDescent="0.3">
      <c r="A529" s="450" t="s">
        <v>306</v>
      </c>
      <c r="B529" s="431" t="s">
        <v>208</v>
      </c>
      <c r="C529" s="431" t="s">
        <v>146</v>
      </c>
      <c r="D529" s="440">
        <f t="shared" si="137"/>
        <v>994.9</v>
      </c>
      <c r="E529" s="440"/>
      <c r="F529" s="440">
        <v>994.9</v>
      </c>
      <c r="G529" s="440">
        <f t="shared" si="138"/>
        <v>994.9</v>
      </c>
      <c r="H529" s="440"/>
      <c r="I529" s="440">
        <v>994.9</v>
      </c>
      <c r="J529" s="439"/>
      <c r="K529" s="439"/>
      <c r="L529" s="439"/>
      <c r="M529" s="439"/>
      <c r="N529" s="439"/>
      <c r="O529" s="439"/>
      <c r="P529" s="439"/>
      <c r="Q529" s="439"/>
      <c r="R529" s="439"/>
      <c r="S529" s="439"/>
      <c r="T529" s="438">
        <f t="shared" si="122"/>
        <v>0</v>
      </c>
      <c r="U529" s="440">
        <f t="shared" si="139"/>
        <v>994.9</v>
      </c>
      <c r="V529" s="437">
        <f t="shared" si="140"/>
        <v>0</v>
      </c>
      <c r="W529" s="437">
        <f t="shared" si="141"/>
        <v>994.9</v>
      </c>
    </row>
    <row r="530" spans="1:23" s="151" customFormat="1" ht="18.75" hidden="1" outlineLevel="1" x14ac:dyDescent="0.3">
      <c r="A530" s="450" t="s">
        <v>307</v>
      </c>
      <c r="B530" s="431" t="s">
        <v>208</v>
      </c>
      <c r="C530" s="431" t="s">
        <v>146</v>
      </c>
      <c r="D530" s="440">
        <f t="shared" si="137"/>
        <v>1563.4</v>
      </c>
      <c r="E530" s="440"/>
      <c r="F530" s="440">
        <v>1563.4</v>
      </c>
      <c r="G530" s="440">
        <f t="shared" si="138"/>
        <v>1563.4</v>
      </c>
      <c r="H530" s="440"/>
      <c r="I530" s="440">
        <v>1563.4</v>
      </c>
      <c r="J530" s="439"/>
      <c r="K530" s="439"/>
      <c r="L530" s="439"/>
      <c r="M530" s="439"/>
      <c r="N530" s="439"/>
      <c r="O530" s="439"/>
      <c r="P530" s="439"/>
      <c r="Q530" s="439"/>
      <c r="R530" s="439"/>
      <c r="S530" s="439"/>
      <c r="T530" s="438">
        <f t="shared" si="122"/>
        <v>0</v>
      </c>
      <c r="U530" s="440">
        <f t="shared" si="139"/>
        <v>1563.4</v>
      </c>
      <c r="V530" s="437">
        <f t="shared" si="140"/>
        <v>0</v>
      </c>
      <c r="W530" s="437">
        <f t="shared" si="141"/>
        <v>1563.4</v>
      </c>
    </row>
    <row r="531" spans="1:23" s="151" customFormat="1" ht="18.75" hidden="1" outlineLevel="1" x14ac:dyDescent="0.3">
      <c r="A531" s="450" t="s">
        <v>308</v>
      </c>
      <c r="B531" s="431" t="s">
        <v>208</v>
      </c>
      <c r="C531" s="431" t="s">
        <v>146</v>
      </c>
      <c r="D531" s="440">
        <f t="shared" si="137"/>
        <v>1705.5</v>
      </c>
      <c r="E531" s="440"/>
      <c r="F531" s="440">
        <v>1705.5</v>
      </c>
      <c r="G531" s="440">
        <f t="shared" si="138"/>
        <v>1705.5</v>
      </c>
      <c r="H531" s="440"/>
      <c r="I531" s="440">
        <v>1705.5</v>
      </c>
      <c r="J531" s="439"/>
      <c r="K531" s="439"/>
      <c r="L531" s="439"/>
      <c r="M531" s="439"/>
      <c r="N531" s="439"/>
      <c r="O531" s="439"/>
      <c r="P531" s="439"/>
      <c r="Q531" s="439"/>
      <c r="R531" s="439"/>
      <c r="S531" s="439"/>
      <c r="T531" s="438">
        <f t="shared" si="122"/>
        <v>0</v>
      </c>
      <c r="U531" s="440">
        <f t="shared" si="139"/>
        <v>1705.5</v>
      </c>
      <c r="V531" s="437">
        <f t="shared" si="140"/>
        <v>0</v>
      </c>
      <c r="W531" s="437">
        <f t="shared" si="141"/>
        <v>1705.5</v>
      </c>
    </row>
    <row r="532" spans="1:23" s="151" customFormat="1" ht="18.75" hidden="1" outlineLevel="1" x14ac:dyDescent="0.3">
      <c r="A532" s="450" t="s">
        <v>309</v>
      </c>
      <c r="B532" s="431" t="s">
        <v>208</v>
      </c>
      <c r="C532" s="431" t="s">
        <v>146</v>
      </c>
      <c r="D532" s="440">
        <f t="shared" si="137"/>
        <v>758</v>
      </c>
      <c r="E532" s="440"/>
      <c r="F532" s="440">
        <v>758</v>
      </c>
      <c r="G532" s="440">
        <f t="shared" si="138"/>
        <v>758</v>
      </c>
      <c r="H532" s="440"/>
      <c r="I532" s="440">
        <v>758</v>
      </c>
      <c r="J532" s="439"/>
      <c r="K532" s="439"/>
      <c r="L532" s="439"/>
      <c r="M532" s="439"/>
      <c r="N532" s="439"/>
      <c r="O532" s="439"/>
      <c r="P532" s="439"/>
      <c r="Q532" s="439"/>
      <c r="R532" s="439"/>
      <c r="S532" s="439"/>
      <c r="T532" s="438">
        <f t="shared" si="122"/>
        <v>0</v>
      </c>
      <c r="U532" s="440">
        <f t="shared" si="139"/>
        <v>758</v>
      </c>
      <c r="V532" s="437">
        <f t="shared" si="140"/>
        <v>0</v>
      </c>
      <c r="W532" s="437">
        <f t="shared" si="141"/>
        <v>758</v>
      </c>
    </row>
    <row r="533" spans="1:23" s="151" customFormat="1" ht="18.75" hidden="1" outlineLevel="1" x14ac:dyDescent="0.3">
      <c r="A533" s="450" t="s">
        <v>310</v>
      </c>
      <c r="B533" s="431" t="s">
        <v>208</v>
      </c>
      <c r="C533" s="431" t="s">
        <v>146</v>
      </c>
      <c r="D533" s="440">
        <f t="shared" si="137"/>
        <v>236.9</v>
      </c>
      <c r="E533" s="440"/>
      <c r="F533" s="440">
        <v>236.9</v>
      </c>
      <c r="G533" s="440">
        <f t="shared" si="138"/>
        <v>236.9</v>
      </c>
      <c r="H533" s="440"/>
      <c r="I533" s="440">
        <v>236.9</v>
      </c>
      <c r="J533" s="439"/>
      <c r="K533" s="439"/>
      <c r="L533" s="439"/>
      <c r="M533" s="439"/>
      <c r="N533" s="439"/>
      <c r="O533" s="439"/>
      <c r="P533" s="439"/>
      <c r="Q533" s="439"/>
      <c r="R533" s="439"/>
      <c r="S533" s="439"/>
      <c r="T533" s="438">
        <f t="shared" si="122"/>
        <v>0</v>
      </c>
      <c r="U533" s="440">
        <f t="shared" si="139"/>
        <v>236.9</v>
      </c>
      <c r="V533" s="437">
        <f t="shared" si="140"/>
        <v>0</v>
      </c>
      <c r="W533" s="437">
        <f t="shared" si="141"/>
        <v>236.9</v>
      </c>
    </row>
    <row r="534" spans="1:23" s="151" customFormat="1" ht="18.75" hidden="1" outlineLevel="1" x14ac:dyDescent="0.3">
      <c r="A534" s="450" t="s">
        <v>311</v>
      </c>
      <c r="B534" s="431" t="s">
        <v>208</v>
      </c>
      <c r="C534" s="431" t="s">
        <v>146</v>
      </c>
      <c r="D534" s="440">
        <f t="shared" si="137"/>
        <v>331.6</v>
      </c>
      <c r="E534" s="440"/>
      <c r="F534" s="440">
        <v>331.6</v>
      </c>
      <c r="G534" s="440">
        <f t="shared" si="138"/>
        <v>331.6</v>
      </c>
      <c r="H534" s="440"/>
      <c r="I534" s="440">
        <v>331.6</v>
      </c>
      <c r="J534" s="439"/>
      <c r="K534" s="439"/>
      <c r="L534" s="439"/>
      <c r="M534" s="439"/>
      <c r="N534" s="439"/>
      <c r="O534" s="439"/>
      <c r="P534" s="439"/>
      <c r="Q534" s="439"/>
      <c r="R534" s="439"/>
      <c r="S534" s="439"/>
      <c r="T534" s="438">
        <f t="shared" si="122"/>
        <v>0</v>
      </c>
      <c r="U534" s="440">
        <f t="shared" si="139"/>
        <v>331.6</v>
      </c>
      <c r="V534" s="437">
        <f t="shared" si="140"/>
        <v>0</v>
      </c>
      <c r="W534" s="437">
        <f t="shared" si="141"/>
        <v>331.6</v>
      </c>
    </row>
    <row r="535" spans="1:23" s="151" customFormat="1" ht="18.75" hidden="1" outlineLevel="1" x14ac:dyDescent="0.3">
      <c r="A535" s="450" t="s">
        <v>312</v>
      </c>
      <c r="B535" s="431" t="s">
        <v>208</v>
      </c>
      <c r="C535" s="431" t="s">
        <v>146</v>
      </c>
      <c r="D535" s="440">
        <f t="shared" si="137"/>
        <v>900.1</v>
      </c>
      <c r="E535" s="440"/>
      <c r="F535" s="440">
        <v>900.1</v>
      </c>
      <c r="G535" s="440">
        <f t="shared" si="138"/>
        <v>900.1</v>
      </c>
      <c r="H535" s="440"/>
      <c r="I535" s="440">
        <v>900.1</v>
      </c>
      <c r="J535" s="439"/>
      <c r="K535" s="439"/>
      <c r="L535" s="439"/>
      <c r="M535" s="439"/>
      <c r="N535" s="439"/>
      <c r="O535" s="439"/>
      <c r="P535" s="439"/>
      <c r="Q535" s="439"/>
      <c r="R535" s="439"/>
      <c r="S535" s="439"/>
      <c r="T535" s="438">
        <f t="shared" si="122"/>
        <v>0</v>
      </c>
      <c r="U535" s="440">
        <f t="shared" si="139"/>
        <v>900.1</v>
      </c>
      <c r="V535" s="437">
        <f t="shared" si="140"/>
        <v>0</v>
      </c>
      <c r="W535" s="437">
        <f t="shared" si="141"/>
        <v>900.1</v>
      </c>
    </row>
    <row r="536" spans="1:23" s="151" customFormat="1" ht="18.75" customHeight="1" x14ac:dyDescent="0.3">
      <c r="A536" s="453" t="s">
        <v>878</v>
      </c>
      <c r="B536" s="429" t="s">
        <v>208</v>
      </c>
      <c r="C536" s="433" t="s">
        <v>149</v>
      </c>
      <c r="D536" s="440">
        <f t="shared" si="137"/>
        <v>86617.2</v>
      </c>
      <c r="E536" s="436">
        <f>SUM(E537+E538+E539+E540+E541)</f>
        <v>0</v>
      </c>
      <c r="F536" s="436">
        <f>SUM(F537+F538+F539+F540+F541)</f>
        <v>86617.2</v>
      </c>
      <c r="G536" s="440">
        <f t="shared" si="138"/>
        <v>86845.6</v>
      </c>
      <c r="H536" s="436">
        <f>SUM(H537+H538+H539+H540+H541)</f>
        <v>0</v>
      </c>
      <c r="I536" s="436">
        <f>SUM(I537+I538+I539+I540+I541)</f>
        <v>86845.6</v>
      </c>
      <c r="J536" s="439">
        <f t="shared" ref="J536:R536" si="142">SUM(J537:J541)</f>
        <v>0</v>
      </c>
      <c r="K536" s="443">
        <f t="shared" si="142"/>
        <v>0</v>
      </c>
      <c r="L536" s="443"/>
      <c r="M536" s="443">
        <f t="shared" si="142"/>
        <v>0</v>
      </c>
      <c r="N536" s="443"/>
      <c r="O536" s="443">
        <f t="shared" si="142"/>
        <v>0</v>
      </c>
      <c r="P536" s="443">
        <f t="shared" si="142"/>
        <v>0</v>
      </c>
      <c r="Q536" s="443">
        <f t="shared" si="142"/>
        <v>0</v>
      </c>
      <c r="R536" s="443">
        <f t="shared" si="142"/>
        <v>0</v>
      </c>
      <c r="S536" s="443"/>
      <c r="T536" s="442">
        <f t="shared" ref="T536:T570" si="143">SUM(J536:R536)</f>
        <v>0</v>
      </c>
      <c r="U536" s="436">
        <f t="shared" si="139"/>
        <v>86845.6</v>
      </c>
      <c r="V536" s="437">
        <f t="shared" si="140"/>
        <v>0</v>
      </c>
      <c r="W536" s="437">
        <f t="shared" si="141"/>
        <v>86845.6</v>
      </c>
    </row>
    <row r="537" spans="1:23" s="151" customFormat="1" ht="38.25" customHeight="1" x14ac:dyDescent="0.3">
      <c r="A537" s="450" t="s">
        <v>313</v>
      </c>
      <c r="B537" s="431" t="s">
        <v>208</v>
      </c>
      <c r="C537" s="432" t="s">
        <v>149</v>
      </c>
      <c r="D537" s="440">
        <f t="shared" si="137"/>
        <v>685.2</v>
      </c>
      <c r="E537" s="440"/>
      <c r="F537" s="440">
        <v>685.2</v>
      </c>
      <c r="G537" s="440">
        <f t="shared" si="138"/>
        <v>1011.6</v>
      </c>
      <c r="H537" s="440"/>
      <c r="I537" s="440">
        <v>1011.6</v>
      </c>
      <c r="J537" s="439"/>
      <c r="K537" s="439"/>
      <c r="L537" s="439"/>
      <c r="M537" s="439"/>
      <c r="N537" s="439"/>
      <c r="O537" s="439"/>
      <c r="P537" s="439"/>
      <c r="Q537" s="439"/>
      <c r="R537" s="439"/>
      <c r="S537" s="439"/>
      <c r="T537" s="438">
        <f t="shared" si="143"/>
        <v>0</v>
      </c>
      <c r="U537" s="440">
        <f t="shared" si="139"/>
        <v>1011.6</v>
      </c>
      <c r="V537" s="437">
        <f t="shared" si="140"/>
        <v>0</v>
      </c>
      <c r="W537" s="437">
        <f t="shared" si="141"/>
        <v>1011.6</v>
      </c>
    </row>
    <row r="538" spans="1:23" s="151" customFormat="1" ht="56.25" x14ac:dyDescent="0.3">
      <c r="A538" s="450" t="s">
        <v>314</v>
      </c>
      <c r="B538" s="431" t="s">
        <v>208</v>
      </c>
      <c r="C538" s="432" t="s">
        <v>149</v>
      </c>
      <c r="D538" s="440">
        <f t="shared" si="137"/>
        <v>64898</v>
      </c>
      <c r="E538" s="440"/>
      <c r="F538" s="440">
        <v>64898</v>
      </c>
      <c r="G538" s="440">
        <f t="shared" si="138"/>
        <v>64898</v>
      </c>
      <c r="H538" s="440"/>
      <c r="I538" s="440">
        <v>64898</v>
      </c>
      <c r="J538" s="439"/>
      <c r="K538" s="439"/>
      <c r="L538" s="439"/>
      <c r="M538" s="439"/>
      <c r="N538" s="439"/>
      <c r="O538" s="439"/>
      <c r="P538" s="439"/>
      <c r="Q538" s="439"/>
      <c r="R538" s="439"/>
      <c r="S538" s="439"/>
      <c r="T538" s="438">
        <f t="shared" si="143"/>
        <v>0</v>
      </c>
      <c r="U538" s="440">
        <f t="shared" si="139"/>
        <v>64898</v>
      </c>
      <c r="V538" s="437">
        <f t="shared" si="140"/>
        <v>0</v>
      </c>
      <c r="W538" s="437">
        <f t="shared" si="141"/>
        <v>64898</v>
      </c>
    </row>
    <row r="539" spans="1:23" s="151" customFormat="1" ht="56.25" x14ac:dyDescent="0.3">
      <c r="A539" s="450" t="s">
        <v>457</v>
      </c>
      <c r="B539" s="431" t="s">
        <v>208</v>
      </c>
      <c r="C539" s="431" t="s">
        <v>149</v>
      </c>
      <c r="D539" s="440">
        <f t="shared" si="137"/>
        <v>6600</v>
      </c>
      <c r="E539" s="440"/>
      <c r="F539" s="440">
        <v>6600</v>
      </c>
      <c r="G539" s="440">
        <f t="shared" si="138"/>
        <v>6600</v>
      </c>
      <c r="H539" s="440"/>
      <c r="I539" s="440">
        <v>6600</v>
      </c>
      <c r="J539" s="439"/>
      <c r="K539" s="439"/>
      <c r="L539" s="439"/>
      <c r="M539" s="439"/>
      <c r="N539" s="439"/>
      <c r="O539" s="439"/>
      <c r="P539" s="439"/>
      <c r="Q539" s="439"/>
      <c r="R539" s="439"/>
      <c r="S539" s="439"/>
      <c r="T539" s="438">
        <f t="shared" si="143"/>
        <v>0</v>
      </c>
      <c r="U539" s="440">
        <f t="shared" si="139"/>
        <v>6600</v>
      </c>
      <c r="V539" s="437">
        <f t="shared" si="140"/>
        <v>0</v>
      </c>
      <c r="W539" s="437">
        <f t="shared" si="141"/>
        <v>6600</v>
      </c>
    </row>
    <row r="540" spans="1:23" s="151" customFormat="1" ht="37.5" x14ac:dyDescent="0.3">
      <c r="A540" s="450" t="s">
        <v>102</v>
      </c>
      <c r="B540" s="431" t="s">
        <v>208</v>
      </c>
      <c r="C540" s="431" t="s">
        <v>149</v>
      </c>
      <c r="D540" s="440">
        <f t="shared" si="137"/>
        <v>98</v>
      </c>
      <c r="E540" s="440"/>
      <c r="F540" s="440">
        <v>98</v>
      </c>
      <c r="G540" s="440">
        <f t="shared" si="138"/>
        <v>98</v>
      </c>
      <c r="H540" s="440"/>
      <c r="I540" s="440">
        <v>98</v>
      </c>
      <c r="J540" s="439"/>
      <c r="K540" s="439"/>
      <c r="L540" s="439"/>
      <c r="M540" s="439"/>
      <c r="N540" s="439"/>
      <c r="O540" s="439"/>
      <c r="P540" s="439"/>
      <c r="Q540" s="439"/>
      <c r="R540" s="439"/>
      <c r="S540" s="439"/>
      <c r="T540" s="438">
        <f t="shared" si="143"/>
        <v>0</v>
      </c>
      <c r="U540" s="440">
        <f t="shared" si="139"/>
        <v>98</v>
      </c>
      <c r="V540" s="437">
        <f t="shared" si="140"/>
        <v>0</v>
      </c>
      <c r="W540" s="437">
        <f t="shared" si="141"/>
        <v>98</v>
      </c>
    </row>
    <row r="541" spans="1:23" s="151" customFormat="1" ht="55.5" customHeight="1" x14ac:dyDescent="0.3">
      <c r="A541" s="450" t="s">
        <v>52</v>
      </c>
      <c r="B541" s="431" t="s">
        <v>208</v>
      </c>
      <c r="C541" s="432" t="s">
        <v>149</v>
      </c>
      <c r="D541" s="440">
        <f t="shared" si="137"/>
        <v>14336</v>
      </c>
      <c r="E541" s="440"/>
      <c r="F541" s="440">
        <v>14336</v>
      </c>
      <c r="G541" s="440">
        <f t="shared" si="138"/>
        <v>14238</v>
      </c>
      <c r="H541" s="440"/>
      <c r="I541" s="440">
        <v>14238</v>
      </c>
      <c r="J541" s="439"/>
      <c r="K541" s="439"/>
      <c r="L541" s="439"/>
      <c r="M541" s="439"/>
      <c r="N541" s="439"/>
      <c r="O541" s="439"/>
      <c r="P541" s="439"/>
      <c r="Q541" s="439"/>
      <c r="R541" s="439"/>
      <c r="S541" s="439"/>
      <c r="T541" s="438">
        <f t="shared" si="143"/>
        <v>0</v>
      </c>
      <c r="U541" s="440">
        <f t="shared" si="139"/>
        <v>14238</v>
      </c>
      <c r="V541" s="437">
        <f t="shared" si="140"/>
        <v>0</v>
      </c>
      <c r="W541" s="437">
        <f t="shared" si="141"/>
        <v>14238</v>
      </c>
    </row>
    <row r="542" spans="1:23" s="151" customFormat="1" ht="17.25" customHeight="1" x14ac:dyDescent="0.3">
      <c r="A542" s="449" t="s">
        <v>369</v>
      </c>
      <c r="B542" s="429" t="s">
        <v>208</v>
      </c>
      <c r="C542" s="433" t="s">
        <v>153</v>
      </c>
      <c r="D542" s="440">
        <f t="shared" si="137"/>
        <v>14226</v>
      </c>
      <c r="E542" s="444">
        <f>SUM(E543)</f>
        <v>0</v>
      </c>
      <c r="F542" s="444">
        <f>SUM(F543)</f>
        <v>14226</v>
      </c>
      <c r="G542" s="440">
        <f t="shared" si="138"/>
        <v>14226</v>
      </c>
      <c r="H542" s="444">
        <f>SUM(H543)</f>
        <v>0</v>
      </c>
      <c r="I542" s="444">
        <f>SUM(I543)</f>
        <v>14226</v>
      </c>
      <c r="J542" s="444">
        <f t="shared" ref="J542:R542" si="144">SUM(J543)</f>
        <v>0</v>
      </c>
      <c r="K542" s="444">
        <f t="shared" si="144"/>
        <v>0</v>
      </c>
      <c r="L542" s="444"/>
      <c r="M542" s="444">
        <f t="shared" si="144"/>
        <v>0</v>
      </c>
      <c r="N542" s="444"/>
      <c r="O542" s="444">
        <f t="shared" si="144"/>
        <v>0</v>
      </c>
      <c r="P542" s="444">
        <f t="shared" si="144"/>
        <v>0</v>
      </c>
      <c r="Q542" s="444">
        <f t="shared" si="144"/>
        <v>0</v>
      </c>
      <c r="R542" s="444">
        <f t="shared" si="144"/>
        <v>0</v>
      </c>
      <c r="S542" s="444"/>
      <c r="T542" s="438">
        <f t="shared" si="143"/>
        <v>0</v>
      </c>
      <c r="U542" s="440">
        <f t="shared" si="139"/>
        <v>14226</v>
      </c>
      <c r="V542" s="437">
        <f t="shared" si="140"/>
        <v>0</v>
      </c>
      <c r="W542" s="437">
        <f t="shared" si="141"/>
        <v>14226</v>
      </c>
    </row>
    <row r="543" spans="1:23" s="151" customFormat="1" ht="19.5" customHeight="1" x14ac:dyDescent="0.3">
      <c r="A543" s="450" t="s">
        <v>507</v>
      </c>
      <c r="B543" s="431" t="s">
        <v>208</v>
      </c>
      <c r="C543" s="432" t="s">
        <v>153</v>
      </c>
      <c r="D543" s="440">
        <f t="shared" si="137"/>
        <v>14226</v>
      </c>
      <c r="E543" s="440"/>
      <c r="F543" s="440">
        <v>14226</v>
      </c>
      <c r="G543" s="440">
        <f t="shared" si="138"/>
        <v>14226</v>
      </c>
      <c r="H543" s="440"/>
      <c r="I543" s="440">
        <v>14226</v>
      </c>
      <c r="J543" s="439"/>
      <c r="K543" s="439"/>
      <c r="L543" s="439"/>
      <c r="M543" s="439"/>
      <c r="N543" s="439"/>
      <c r="O543" s="439"/>
      <c r="P543" s="439"/>
      <c r="Q543" s="439"/>
      <c r="R543" s="439"/>
      <c r="S543" s="439"/>
      <c r="T543" s="438">
        <f t="shared" si="143"/>
        <v>0</v>
      </c>
      <c r="U543" s="440">
        <f t="shared" si="139"/>
        <v>14226</v>
      </c>
      <c r="V543" s="437">
        <f t="shared" si="140"/>
        <v>0</v>
      </c>
      <c r="W543" s="437">
        <f t="shared" si="141"/>
        <v>14226</v>
      </c>
    </row>
    <row r="544" spans="1:23" s="430" customFormat="1" ht="18.75" customHeight="1" x14ac:dyDescent="0.3">
      <c r="A544" s="449" t="s">
        <v>316</v>
      </c>
      <c r="B544" s="433" t="s">
        <v>159</v>
      </c>
      <c r="C544" s="429" t="s">
        <v>143</v>
      </c>
      <c r="D544" s="436">
        <f t="shared" si="137"/>
        <v>211404.6</v>
      </c>
      <c r="E544" s="436">
        <f>SUM(E545+E555+E559)</f>
        <v>62891.6</v>
      </c>
      <c r="F544" s="436">
        <f>SUM(F545+F555+F559)</f>
        <v>148513</v>
      </c>
      <c r="G544" s="436">
        <f t="shared" si="138"/>
        <v>225605.30000000002</v>
      </c>
      <c r="H544" s="436">
        <f t="shared" ref="H544:R544" si="145">SUM(H545+H555+H559)</f>
        <v>64912.5</v>
      </c>
      <c r="I544" s="436">
        <f t="shared" si="145"/>
        <v>160692.80000000002</v>
      </c>
      <c r="J544" s="436">
        <f t="shared" si="145"/>
        <v>0</v>
      </c>
      <c r="K544" s="436">
        <f t="shared" si="145"/>
        <v>0</v>
      </c>
      <c r="L544" s="436"/>
      <c r="M544" s="436">
        <f>SUM(M545+M555+M559)</f>
        <v>0</v>
      </c>
      <c r="N544" s="436"/>
      <c r="O544" s="436">
        <f t="shared" si="145"/>
        <v>0</v>
      </c>
      <c r="P544" s="436"/>
      <c r="Q544" s="436">
        <f t="shared" si="145"/>
        <v>0</v>
      </c>
      <c r="R544" s="436">
        <f t="shared" si="145"/>
        <v>0</v>
      </c>
      <c r="S544" s="436"/>
      <c r="T544" s="438">
        <f t="shared" si="143"/>
        <v>0</v>
      </c>
      <c r="U544" s="436">
        <f t="shared" si="139"/>
        <v>225605.30000000002</v>
      </c>
      <c r="V544" s="437">
        <f t="shared" si="140"/>
        <v>64912.5</v>
      </c>
      <c r="W544" s="437">
        <f t="shared" si="141"/>
        <v>160692.80000000002</v>
      </c>
    </row>
    <row r="545" spans="1:23" s="151" customFormat="1" ht="19.5" customHeight="1" x14ac:dyDescent="0.3">
      <c r="A545" s="449" t="s">
        <v>317</v>
      </c>
      <c r="B545" s="433" t="s">
        <v>159</v>
      </c>
      <c r="C545" s="429" t="s">
        <v>142</v>
      </c>
      <c r="D545" s="440">
        <f t="shared" si="137"/>
        <v>36882.199999999997</v>
      </c>
      <c r="E545" s="436">
        <f>SUM(E546+E547+E554+E553+E550)</f>
        <v>36882.199999999997</v>
      </c>
      <c r="F545" s="436">
        <f>SUM(F546+F547+F554+F553+F550)</f>
        <v>0</v>
      </c>
      <c r="G545" s="440">
        <f t="shared" si="138"/>
        <v>39387.699999999997</v>
      </c>
      <c r="H545" s="436">
        <f t="shared" ref="H545:R545" si="146">SUM(H546+H547+H554+H553+H550)</f>
        <v>38493.5</v>
      </c>
      <c r="I545" s="436">
        <f t="shared" si="146"/>
        <v>894.2</v>
      </c>
      <c r="J545" s="436">
        <f t="shared" si="146"/>
        <v>0</v>
      </c>
      <c r="K545" s="436">
        <f t="shared" si="146"/>
        <v>0</v>
      </c>
      <c r="L545" s="436"/>
      <c r="M545" s="436">
        <f>SUM(M546+M547+M554+M553+M550)</f>
        <v>0</v>
      </c>
      <c r="N545" s="436"/>
      <c r="O545" s="436">
        <f t="shared" si="146"/>
        <v>0</v>
      </c>
      <c r="P545" s="436"/>
      <c r="Q545" s="436">
        <f t="shared" si="146"/>
        <v>0</v>
      </c>
      <c r="R545" s="436">
        <f t="shared" si="146"/>
        <v>0</v>
      </c>
      <c r="S545" s="436"/>
      <c r="T545" s="438">
        <f t="shared" si="143"/>
        <v>0</v>
      </c>
      <c r="U545" s="440">
        <f t="shared" si="139"/>
        <v>39387.699999999997</v>
      </c>
      <c r="V545" s="437">
        <f t="shared" si="140"/>
        <v>38493.5</v>
      </c>
      <c r="W545" s="437">
        <f t="shared" si="141"/>
        <v>894.2</v>
      </c>
    </row>
    <row r="546" spans="1:23" s="151" customFormat="1" ht="37.5" x14ac:dyDescent="0.3">
      <c r="A546" s="450" t="s">
        <v>463</v>
      </c>
      <c r="B546" s="432" t="s">
        <v>159</v>
      </c>
      <c r="C546" s="431" t="s">
        <v>142</v>
      </c>
      <c r="D546" s="440">
        <f t="shared" si="137"/>
        <v>1875.4</v>
      </c>
      <c r="E546" s="440">
        <v>1875.4</v>
      </c>
      <c r="F546" s="440"/>
      <c r="G546" s="440">
        <f t="shared" si="138"/>
        <v>2375.4</v>
      </c>
      <c r="H546" s="440">
        <v>2375.4</v>
      </c>
      <c r="I546" s="440"/>
      <c r="J546" s="439"/>
      <c r="K546" s="439"/>
      <c r="L546" s="439"/>
      <c r="M546" s="439"/>
      <c r="N546" s="439"/>
      <c r="O546" s="439"/>
      <c r="P546" s="439"/>
      <c r="Q546" s="439"/>
      <c r="R546" s="439"/>
      <c r="S546" s="439"/>
      <c r="T546" s="438">
        <f t="shared" si="143"/>
        <v>0</v>
      </c>
      <c r="U546" s="440">
        <f t="shared" si="139"/>
        <v>2375.4</v>
      </c>
      <c r="V546" s="437">
        <f t="shared" si="140"/>
        <v>2375.4</v>
      </c>
      <c r="W546" s="437">
        <f t="shared" si="141"/>
        <v>0</v>
      </c>
    </row>
    <row r="547" spans="1:23" s="151" customFormat="1" ht="37.5" x14ac:dyDescent="0.3">
      <c r="A547" s="450" t="s">
        <v>879</v>
      </c>
      <c r="B547" s="432" t="s">
        <v>159</v>
      </c>
      <c r="C547" s="431" t="s">
        <v>142</v>
      </c>
      <c r="D547" s="440">
        <f t="shared" si="137"/>
        <v>34106.799999999996</v>
      </c>
      <c r="E547" s="445">
        <f>SUM(E548+E549)</f>
        <v>34106.799999999996</v>
      </c>
      <c r="F547" s="445">
        <f>SUM(F548+F549)</f>
        <v>0</v>
      </c>
      <c r="G547" s="440">
        <f t="shared" si="138"/>
        <v>35084.1</v>
      </c>
      <c r="H547" s="445">
        <f>SUM(H548+H549)</f>
        <v>35084.1</v>
      </c>
      <c r="I547" s="445">
        <f>SUM(I548+I549)</f>
        <v>0</v>
      </c>
      <c r="J547" s="445">
        <f t="shared" ref="J547:P547" si="147">SUM(J548+J549)</f>
        <v>0</v>
      </c>
      <c r="K547" s="445">
        <f t="shared" si="147"/>
        <v>0</v>
      </c>
      <c r="L547" s="445"/>
      <c r="M547" s="445">
        <f t="shared" si="147"/>
        <v>0</v>
      </c>
      <c r="N547" s="445"/>
      <c r="O547" s="445">
        <f t="shared" si="147"/>
        <v>0</v>
      </c>
      <c r="P547" s="445">
        <f t="shared" si="147"/>
        <v>0</v>
      </c>
      <c r="Q547" s="439"/>
      <c r="R547" s="439"/>
      <c r="S547" s="439"/>
      <c r="T547" s="438">
        <f t="shared" si="143"/>
        <v>0</v>
      </c>
      <c r="U547" s="440">
        <f t="shared" si="139"/>
        <v>35084.1</v>
      </c>
      <c r="V547" s="437">
        <f t="shared" si="140"/>
        <v>35084.1</v>
      </c>
      <c r="W547" s="437">
        <f t="shared" si="141"/>
        <v>0</v>
      </c>
    </row>
    <row r="548" spans="1:23" s="151" customFormat="1" ht="15.75" customHeight="1" x14ac:dyDescent="0.3">
      <c r="A548" s="450" t="s">
        <v>283</v>
      </c>
      <c r="B548" s="432" t="s">
        <v>159</v>
      </c>
      <c r="C548" s="431" t="s">
        <v>142</v>
      </c>
      <c r="D548" s="440">
        <f t="shared" si="137"/>
        <v>26248.1</v>
      </c>
      <c r="E548" s="440">
        <v>26248.1</v>
      </c>
      <c r="F548" s="440"/>
      <c r="G548" s="440">
        <f t="shared" si="138"/>
        <v>27093.599999999999</v>
      </c>
      <c r="H548" s="440">
        <v>27093.599999999999</v>
      </c>
      <c r="I548" s="440"/>
      <c r="J548" s="439"/>
      <c r="K548" s="439"/>
      <c r="L548" s="439"/>
      <c r="M548" s="439"/>
      <c r="N548" s="439"/>
      <c r="O548" s="439"/>
      <c r="P548" s="439"/>
      <c r="Q548" s="439"/>
      <c r="R548" s="439"/>
      <c r="S548" s="439"/>
      <c r="T548" s="438">
        <f t="shared" si="143"/>
        <v>0</v>
      </c>
      <c r="U548" s="440">
        <f t="shared" si="139"/>
        <v>27093.599999999999</v>
      </c>
      <c r="V548" s="437">
        <f t="shared" si="140"/>
        <v>27093.599999999999</v>
      </c>
      <c r="W548" s="437">
        <f t="shared" si="141"/>
        <v>0</v>
      </c>
    </row>
    <row r="549" spans="1:23" s="151" customFormat="1" ht="15.75" customHeight="1" x14ac:dyDescent="0.3">
      <c r="A549" s="450" t="s">
        <v>467</v>
      </c>
      <c r="B549" s="432" t="s">
        <v>159</v>
      </c>
      <c r="C549" s="431" t="s">
        <v>142</v>
      </c>
      <c r="D549" s="440">
        <f t="shared" si="137"/>
        <v>7858.7</v>
      </c>
      <c r="E549" s="440">
        <v>7858.7</v>
      </c>
      <c r="F549" s="440"/>
      <c r="G549" s="440">
        <f t="shared" si="138"/>
        <v>7990.5</v>
      </c>
      <c r="H549" s="440">
        <v>7990.5</v>
      </c>
      <c r="I549" s="440"/>
      <c r="J549" s="439"/>
      <c r="K549" s="439"/>
      <c r="L549" s="439"/>
      <c r="M549" s="439"/>
      <c r="N549" s="439"/>
      <c r="O549" s="439"/>
      <c r="P549" s="439"/>
      <c r="Q549" s="439"/>
      <c r="R549" s="439"/>
      <c r="S549" s="439"/>
      <c r="T549" s="438">
        <f t="shared" si="143"/>
        <v>0</v>
      </c>
      <c r="U549" s="440">
        <f t="shared" si="139"/>
        <v>7990.5</v>
      </c>
      <c r="V549" s="437">
        <f t="shared" si="140"/>
        <v>7990.5</v>
      </c>
      <c r="W549" s="437">
        <f t="shared" si="141"/>
        <v>0</v>
      </c>
    </row>
    <row r="550" spans="1:23" s="151" customFormat="1" ht="16.5" customHeight="1" x14ac:dyDescent="0.3">
      <c r="A550" s="450" t="s">
        <v>880</v>
      </c>
      <c r="B550" s="432"/>
      <c r="C550" s="431"/>
      <c r="D550" s="440">
        <f t="shared" si="137"/>
        <v>900</v>
      </c>
      <c r="E550" s="441">
        <f>E551+E552</f>
        <v>900</v>
      </c>
      <c r="F550" s="441">
        <f>F551+F552</f>
        <v>0</v>
      </c>
      <c r="G550" s="440">
        <f t="shared" si="138"/>
        <v>1928.2</v>
      </c>
      <c r="H550" s="441">
        <f>H551+H552</f>
        <v>1034</v>
      </c>
      <c r="I550" s="441">
        <f>I551+I552</f>
        <v>894.2</v>
      </c>
      <c r="J550" s="441">
        <f>J551+J552</f>
        <v>0</v>
      </c>
      <c r="K550" s="441">
        <f>K551+K552</f>
        <v>0</v>
      </c>
      <c r="L550" s="441"/>
      <c r="M550" s="441">
        <f>M551+M552</f>
        <v>0</v>
      </c>
      <c r="N550" s="441"/>
      <c r="O550" s="439"/>
      <c r="P550" s="439"/>
      <c r="Q550" s="443">
        <f>Q551</f>
        <v>0</v>
      </c>
      <c r="R550" s="439"/>
      <c r="S550" s="439"/>
      <c r="T550" s="442">
        <f t="shared" si="143"/>
        <v>0</v>
      </c>
      <c r="U550" s="440">
        <f t="shared" si="139"/>
        <v>1928.2</v>
      </c>
      <c r="V550" s="437">
        <f t="shared" si="140"/>
        <v>1034</v>
      </c>
      <c r="W550" s="437">
        <f t="shared" si="141"/>
        <v>894.2</v>
      </c>
    </row>
    <row r="551" spans="1:23" s="151" customFormat="1" ht="18.75" x14ac:dyDescent="0.3">
      <c r="A551" s="450" t="s">
        <v>283</v>
      </c>
      <c r="B551" s="432" t="s">
        <v>159</v>
      </c>
      <c r="C551" s="431" t="s">
        <v>142</v>
      </c>
      <c r="D551" s="440">
        <f t="shared" si="137"/>
        <v>700</v>
      </c>
      <c r="E551" s="440">
        <v>700</v>
      </c>
      <c r="F551" s="440"/>
      <c r="G551" s="440">
        <f t="shared" si="138"/>
        <v>1728.2</v>
      </c>
      <c r="H551" s="440">
        <v>834</v>
      </c>
      <c r="I551" s="440">
        <v>894.2</v>
      </c>
      <c r="J551" s="439"/>
      <c r="K551" s="439"/>
      <c r="L551" s="439"/>
      <c r="M551" s="439"/>
      <c r="N551" s="439"/>
      <c r="O551" s="439"/>
      <c r="P551" s="439"/>
      <c r="Q551" s="439"/>
      <c r="R551" s="439"/>
      <c r="S551" s="439"/>
      <c r="T551" s="438">
        <f t="shared" si="143"/>
        <v>0</v>
      </c>
      <c r="U551" s="440">
        <f t="shared" si="139"/>
        <v>1728.2</v>
      </c>
      <c r="V551" s="437">
        <f t="shared" si="140"/>
        <v>834</v>
      </c>
      <c r="W551" s="437">
        <f t="shared" si="141"/>
        <v>894.2</v>
      </c>
    </row>
    <row r="552" spans="1:23" s="151" customFormat="1" ht="22.5" customHeight="1" x14ac:dyDescent="0.3">
      <c r="A552" s="450" t="s">
        <v>467</v>
      </c>
      <c r="B552" s="432" t="s">
        <v>159</v>
      </c>
      <c r="C552" s="431" t="s">
        <v>142</v>
      </c>
      <c r="D552" s="440">
        <f t="shared" si="137"/>
        <v>200</v>
      </c>
      <c r="E552" s="440">
        <v>200</v>
      </c>
      <c r="F552" s="440"/>
      <c r="G552" s="440">
        <f t="shared" si="138"/>
        <v>200</v>
      </c>
      <c r="H552" s="440">
        <v>200</v>
      </c>
      <c r="I552" s="440"/>
      <c r="J552" s="439"/>
      <c r="K552" s="439"/>
      <c r="L552" s="439"/>
      <c r="M552" s="439"/>
      <c r="N552" s="439"/>
      <c r="O552" s="439"/>
      <c r="P552" s="439"/>
      <c r="Q552" s="439"/>
      <c r="R552" s="439"/>
      <c r="S552" s="439"/>
      <c r="T552" s="438">
        <f t="shared" si="143"/>
        <v>0</v>
      </c>
      <c r="U552" s="440">
        <f t="shared" si="139"/>
        <v>200</v>
      </c>
      <c r="V552" s="437">
        <f t="shared" si="140"/>
        <v>200</v>
      </c>
      <c r="W552" s="437">
        <f t="shared" si="141"/>
        <v>0</v>
      </c>
    </row>
    <row r="553" spans="1:23" s="151" customFormat="1" ht="24.75" hidden="1" customHeight="1" x14ac:dyDescent="0.3">
      <c r="A553" s="450" t="s">
        <v>74</v>
      </c>
      <c r="B553" s="432" t="s">
        <v>159</v>
      </c>
      <c r="C553" s="431" t="s">
        <v>142</v>
      </c>
      <c r="D553" s="440">
        <f t="shared" si="137"/>
        <v>0</v>
      </c>
      <c r="E553" s="440"/>
      <c r="F553" s="440"/>
      <c r="G553" s="440">
        <f t="shared" si="138"/>
        <v>0</v>
      </c>
      <c r="H553" s="440"/>
      <c r="I553" s="440"/>
      <c r="J553" s="439"/>
      <c r="K553" s="439"/>
      <c r="L553" s="439"/>
      <c r="M553" s="439"/>
      <c r="N553" s="439"/>
      <c r="O553" s="439"/>
      <c r="P553" s="439"/>
      <c r="Q553" s="439"/>
      <c r="R553" s="439"/>
      <c r="S553" s="439"/>
      <c r="T553" s="438">
        <f t="shared" si="143"/>
        <v>0</v>
      </c>
      <c r="U553" s="440">
        <f t="shared" si="139"/>
        <v>0</v>
      </c>
      <c r="V553" s="437">
        <f t="shared" si="140"/>
        <v>0</v>
      </c>
      <c r="W553" s="437">
        <f t="shared" si="141"/>
        <v>0</v>
      </c>
    </row>
    <row r="554" spans="1:23" s="151" customFormat="1" ht="0.75" hidden="1" customHeight="1" x14ac:dyDescent="0.3">
      <c r="A554" s="450" t="s">
        <v>75</v>
      </c>
      <c r="B554" s="432" t="s">
        <v>159</v>
      </c>
      <c r="C554" s="431" t="s">
        <v>142</v>
      </c>
      <c r="D554" s="440">
        <f t="shared" si="137"/>
        <v>0</v>
      </c>
      <c r="E554" s="440"/>
      <c r="F554" s="440"/>
      <c r="G554" s="440">
        <f t="shared" si="138"/>
        <v>0</v>
      </c>
      <c r="H554" s="440"/>
      <c r="I554" s="440"/>
      <c r="J554" s="439"/>
      <c r="K554" s="439"/>
      <c r="L554" s="439"/>
      <c r="M554" s="439"/>
      <c r="N554" s="439"/>
      <c r="O554" s="439"/>
      <c r="P554" s="439"/>
      <c r="Q554" s="439"/>
      <c r="R554" s="439"/>
      <c r="S554" s="439"/>
      <c r="T554" s="438">
        <f t="shared" si="143"/>
        <v>0</v>
      </c>
      <c r="U554" s="440">
        <f t="shared" si="139"/>
        <v>0</v>
      </c>
      <c r="V554" s="437">
        <f t="shared" si="140"/>
        <v>0</v>
      </c>
      <c r="W554" s="437">
        <f t="shared" si="141"/>
        <v>0</v>
      </c>
    </row>
    <row r="555" spans="1:23" s="151" customFormat="1" ht="15.75" customHeight="1" x14ac:dyDescent="0.3">
      <c r="A555" s="449" t="s">
        <v>318</v>
      </c>
      <c r="B555" s="433" t="s">
        <v>159</v>
      </c>
      <c r="C555" s="429" t="s">
        <v>144</v>
      </c>
      <c r="D555" s="440">
        <f t="shared" si="137"/>
        <v>158329.4</v>
      </c>
      <c r="E555" s="444">
        <f>SUM(E557+E556+E558)</f>
        <v>9816.4</v>
      </c>
      <c r="F555" s="444">
        <f>SUM(F557+F556)</f>
        <v>148513</v>
      </c>
      <c r="G555" s="440">
        <f t="shared" si="138"/>
        <v>170098.6</v>
      </c>
      <c r="H555" s="444">
        <f>SUM(H557+H556+H558)</f>
        <v>10300</v>
      </c>
      <c r="I555" s="444">
        <f>SUM(I557+I556)</f>
        <v>159798.6</v>
      </c>
      <c r="J555" s="444">
        <f>SUM(J557+J556)</f>
        <v>0</v>
      </c>
      <c r="K555" s="444">
        <f>SUM(K557+K556)</f>
        <v>0</v>
      </c>
      <c r="L555" s="444"/>
      <c r="M555" s="444"/>
      <c r="N555" s="444"/>
      <c r="O555" s="444">
        <f>SUM(O557+O556)</f>
        <v>0</v>
      </c>
      <c r="P555" s="444"/>
      <c r="Q555" s="444">
        <f>SUM(Q557+Q556)</f>
        <v>0</v>
      </c>
      <c r="R555" s="444">
        <f>SUM(R557+R556)</f>
        <v>0</v>
      </c>
      <c r="S555" s="444"/>
      <c r="T555" s="442">
        <f t="shared" si="143"/>
        <v>0</v>
      </c>
      <c r="U555" s="436">
        <f t="shared" si="139"/>
        <v>170098.6</v>
      </c>
      <c r="V555" s="437">
        <f t="shared" si="140"/>
        <v>10300</v>
      </c>
      <c r="W555" s="437">
        <f t="shared" si="141"/>
        <v>159798.6</v>
      </c>
    </row>
    <row r="556" spans="1:23" s="151" customFormat="1" ht="57.75" customHeight="1" x14ac:dyDescent="0.3">
      <c r="A556" s="450" t="s">
        <v>1005</v>
      </c>
      <c r="B556" s="432" t="s">
        <v>159</v>
      </c>
      <c r="C556" s="431" t="s">
        <v>144</v>
      </c>
      <c r="D556" s="440">
        <f t="shared" si="137"/>
        <v>0</v>
      </c>
      <c r="E556" s="440"/>
      <c r="F556" s="440"/>
      <c r="G556" s="440">
        <f t="shared" si="138"/>
        <v>2030</v>
      </c>
      <c r="H556" s="440">
        <v>2030</v>
      </c>
      <c r="I556" s="440"/>
      <c r="J556" s="439"/>
      <c r="K556" s="439"/>
      <c r="L556" s="439"/>
      <c r="M556" s="439"/>
      <c r="N556" s="439"/>
      <c r="O556" s="439"/>
      <c r="P556" s="439"/>
      <c r="Q556" s="439"/>
      <c r="R556" s="439"/>
      <c r="S556" s="439"/>
      <c r="T556" s="438">
        <f t="shared" si="143"/>
        <v>0</v>
      </c>
      <c r="U556" s="440">
        <f t="shared" si="139"/>
        <v>2030</v>
      </c>
      <c r="V556" s="437">
        <f t="shared" si="140"/>
        <v>2030</v>
      </c>
      <c r="W556" s="437">
        <f t="shared" si="141"/>
        <v>0</v>
      </c>
    </row>
    <row r="557" spans="1:23" s="151" customFormat="1" ht="60.75" customHeight="1" x14ac:dyDescent="0.3">
      <c r="A557" s="450" t="s">
        <v>1006</v>
      </c>
      <c r="B557" s="432" t="s">
        <v>159</v>
      </c>
      <c r="C557" s="431" t="s">
        <v>144</v>
      </c>
      <c r="D557" s="440">
        <v>158329.4</v>
      </c>
      <c r="E557" s="440">
        <v>7816.4</v>
      </c>
      <c r="F557" s="440">
        <v>148513</v>
      </c>
      <c r="G557" s="440">
        <f t="shared" si="138"/>
        <v>168068.6</v>
      </c>
      <c r="H557" s="440">
        <v>8270</v>
      </c>
      <c r="I557" s="440">
        <v>159798.6</v>
      </c>
      <c r="J557" s="439"/>
      <c r="K557" s="439"/>
      <c r="L557" s="439"/>
      <c r="M557" s="439"/>
      <c r="N557" s="439"/>
      <c r="O557" s="439"/>
      <c r="P557" s="439"/>
      <c r="Q557" s="439"/>
      <c r="R557" s="439"/>
      <c r="S557" s="439"/>
      <c r="T557" s="438">
        <f t="shared" si="143"/>
        <v>0</v>
      </c>
      <c r="U557" s="440">
        <f t="shared" si="139"/>
        <v>168068.6</v>
      </c>
      <c r="V557" s="437">
        <f t="shared" si="140"/>
        <v>8270</v>
      </c>
      <c r="W557" s="437">
        <f t="shared" si="141"/>
        <v>159798.6</v>
      </c>
    </row>
    <row r="558" spans="1:23" s="151" customFormat="1" ht="33.75" hidden="1" customHeight="1" x14ac:dyDescent="0.3">
      <c r="A558" s="450" t="s">
        <v>540</v>
      </c>
      <c r="B558" s="432" t="s">
        <v>159</v>
      </c>
      <c r="C558" s="431" t="s">
        <v>144</v>
      </c>
      <c r="D558" s="440"/>
      <c r="E558" s="440">
        <v>2000</v>
      </c>
      <c r="F558" s="440"/>
      <c r="G558" s="440">
        <f t="shared" si="138"/>
        <v>0</v>
      </c>
      <c r="H558" s="440"/>
      <c r="I558" s="440"/>
      <c r="J558" s="439"/>
      <c r="K558" s="439"/>
      <c r="L558" s="439"/>
      <c r="M558" s="439"/>
      <c r="N558" s="439"/>
      <c r="O558" s="439"/>
      <c r="P558" s="439"/>
      <c r="Q558" s="439"/>
      <c r="R558" s="439"/>
      <c r="S558" s="439"/>
      <c r="T558" s="438">
        <f t="shared" si="143"/>
        <v>0</v>
      </c>
      <c r="U558" s="440">
        <f t="shared" si="139"/>
        <v>0</v>
      </c>
      <c r="V558" s="437">
        <f t="shared" si="140"/>
        <v>0</v>
      </c>
      <c r="W558" s="437">
        <f t="shared" si="141"/>
        <v>0</v>
      </c>
    </row>
    <row r="559" spans="1:23" s="151" customFormat="1" ht="15.75" customHeight="1" x14ac:dyDescent="0.3">
      <c r="A559" s="449" t="s">
        <v>319</v>
      </c>
      <c r="B559" s="433" t="s">
        <v>159</v>
      </c>
      <c r="C559" s="429" t="s">
        <v>151</v>
      </c>
      <c r="D559" s="436">
        <f t="shared" si="137"/>
        <v>16193</v>
      </c>
      <c r="E559" s="436">
        <f>SUM(E560:E561)</f>
        <v>16193</v>
      </c>
      <c r="F559" s="436">
        <f>SUM(F560:F561)</f>
        <v>0</v>
      </c>
      <c r="G559" s="436">
        <f t="shared" si="138"/>
        <v>16119</v>
      </c>
      <c r="H559" s="436">
        <f>SUM(H560:H561)</f>
        <v>16119</v>
      </c>
      <c r="I559" s="436">
        <f>SUM(I560:I561)</f>
        <v>0</v>
      </c>
      <c r="J559" s="436">
        <f>SUM(J560:J561)</f>
        <v>0</v>
      </c>
      <c r="K559" s="436">
        <f>SUM(K560:K561)</f>
        <v>0</v>
      </c>
      <c r="L559" s="436"/>
      <c r="M559" s="439"/>
      <c r="N559" s="439"/>
      <c r="O559" s="439"/>
      <c r="P559" s="439"/>
      <c r="Q559" s="439"/>
      <c r="R559" s="439"/>
      <c r="S559" s="439"/>
      <c r="T559" s="438">
        <f t="shared" si="143"/>
        <v>0</v>
      </c>
      <c r="U559" s="436">
        <f t="shared" si="139"/>
        <v>16119</v>
      </c>
      <c r="V559" s="437">
        <f t="shared" si="140"/>
        <v>16119</v>
      </c>
      <c r="W559" s="437">
        <f t="shared" si="141"/>
        <v>0</v>
      </c>
    </row>
    <row r="560" spans="1:23" s="151" customFormat="1" ht="19.5" customHeight="1" x14ac:dyDescent="0.3">
      <c r="A560" s="450" t="s">
        <v>469</v>
      </c>
      <c r="B560" s="432" t="s">
        <v>159</v>
      </c>
      <c r="C560" s="431" t="s">
        <v>151</v>
      </c>
      <c r="D560" s="440">
        <f t="shared" si="137"/>
        <v>5305.7</v>
      </c>
      <c r="E560" s="440">
        <v>5305.7</v>
      </c>
      <c r="F560" s="440"/>
      <c r="G560" s="440">
        <f t="shared" si="138"/>
        <v>5231.7</v>
      </c>
      <c r="H560" s="440">
        <v>5231.7</v>
      </c>
      <c r="I560" s="440"/>
      <c r="J560" s="439"/>
      <c r="K560" s="439"/>
      <c r="L560" s="439"/>
      <c r="M560" s="439"/>
      <c r="N560" s="439"/>
      <c r="O560" s="439"/>
      <c r="P560" s="439"/>
      <c r="Q560" s="439"/>
      <c r="R560" s="439"/>
      <c r="S560" s="439"/>
      <c r="T560" s="438">
        <f t="shared" si="143"/>
        <v>0</v>
      </c>
      <c r="U560" s="440">
        <f t="shared" si="139"/>
        <v>5231.7</v>
      </c>
      <c r="V560" s="437">
        <f t="shared" si="140"/>
        <v>5231.7</v>
      </c>
      <c r="W560" s="437">
        <f t="shared" si="141"/>
        <v>0</v>
      </c>
    </row>
    <row r="561" spans="1:23" s="151" customFormat="1" ht="18" customHeight="1" x14ac:dyDescent="0.3">
      <c r="A561" s="450" t="s">
        <v>470</v>
      </c>
      <c r="B561" s="432" t="s">
        <v>159</v>
      </c>
      <c r="C561" s="431" t="s">
        <v>151</v>
      </c>
      <c r="D561" s="440">
        <f t="shared" si="137"/>
        <v>10887.3</v>
      </c>
      <c r="E561" s="440">
        <v>10887.3</v>
      </c>
      <c r="F561" s="440"/>
      <c r="G561" s="440">
        <f t="shared" si="138"/>
        <v>10887.3</v>
      </c>
      <c r="H561" s="440">
        <v>10887.3</v>
      </c>
      <c r="I561" s="440"/>
      <c r="J561" s="439"/>
      <c r="K561" s="439"/>
      <c r="L561" s="439"/>
      <c r="M561" s="439"/>
      <c r="N561" s="439"/>
      <c r="O561" s="439"/>
      <c r="P561" s="439"/>
      <c r="Q561" s="439"/>
      <c r="R561" s="439"/>
      <c r="S561" s="439"/>
      <c r="T561" s="438">
        <f t="shared" si="143"/>
        <v>0</v>
      </c>
      <c r="U561" s="440">
        <f t="shared" si="139"/>
        <v>10887.3</v>
      </c>
      <c r="V561" s="437">
        <f t="shared" si="140"/>
        <v>10887.3</v>
      </c>
      <c r="W561" s="437">
        <f t="shared" si="141"/>
        <v>0</v>
      </c>
    </row>
    <row r="562" spans="1:23" s="430" customFormat="1" ht="18" customHeight="1" x14ac:dyDescent="0.3">
      <c r="A562" s="449" t="s">
        <v>320</v>
      </c>
      <c r="B562" s="433" t="s">
        <v>213</v>
      </c>
      <c r="C562" s="429" t="s">
        <v>143</v>
      </c>
      <c r="D562" s="436">
        <f t="shared" si="137"/>
        <v>7942.5</v>
      </c>
      <c r="E562" s="437">
        <f>SUM(E563+E566)</f>
        <v>7942.5</v>
      </c>
      <c r="F562" s="437">
        <f>SUM(F563)</f>
        <v>0</v>
      </c>
      <c r="G562" s="436">
        <f t="shared" si="138"/>
        <v>9607.1</v>
      </c>
      <c r="H562" s="437">
        <f>SUM(H563+H566)</f>
        <v>9607.1</v>
      </c>
      <c r="I562" s="437">
        <f t="shared" ref="I562:R562" si="148">SUM(I563)</f>
        <v>0</v>
      </c>
      <c r="J562" s="437">
        <f>SUM(J563+J566)</f>
        <v>0</v>
      </c>
      <c r="K562" s="437"/>
      <c r="L562" s="437"/>
      <c r="M562" s="437">
        <f t="shared" si="148"/>
        <v>0</v>
      </c>
      <c r="N562" s="437"/>
      <c r="O562" s="437">
        <f t="shared" si="148"/>
        <v>0</v>
      </c>
      <c r="P562" s="437">
        <f t="shared" si="148"/>
        <v>0</v>
      </c>
      <c r="Q562" s="437">
        <f t="shared" si="148"/>
        <v>0</v>
      </c>
      <c r="R562" s="437">
        <f t="shared" si="148"/>
        <v>0</v>
      </c>
      <c r="S562" s="437"/>
      <c r="T562" s="438">
        <f t="shared" si="143"/>
        <v>0</v>
      </c>
      <c r="U562" s="436">
        <f t="shared" si="139"/>
        <v>9607.1</v>
      </c>
      <c r="V562" s="437">
        <f t="shared" si="140"/>
        <v>9607.1</v>
      </c>
      <c r="W562" s="437">
        <f t="shared" si="141"/>
        <v>0</v>
      </c>
    </row>
    <row r="563" spans="1:23" s="151" customFormat="1" ht="18" customHeight="1" x14ac:dyDescent="0.3">
      <c r="A563" s="449" t="s">
        <v>321</v>
      </c>
      <c r="B563" s="433" t="s">
        <v>213</v>
      </c>
      <c r="C563" s="429" t="s">
        <v>144</v>
      </c>
      <c r="D563" s="440">
        <f t="shared" si="137"/>
        <v>5942.5</v>
      </c>
      <c r="E563" s="444">
        <f>SUM(E564+E565)</f>
        <v>5942.5</v>
      </c>
      <c r="F563" s="444">
        <f>SUM(F564)</f>
        <v>0</v>
      </c>
      <c r="G563" s="440">
        <f t="shared" si="138"/>
        <v>6107.1</v>
      </c>
      <c r="H563" s="444">
        <f>SUM(H564+H565)</f>
        <v>6107.1</v>
      </c>
      <c r="I563" s="444">
        <f>SUM(I564+I565)</f>
        <v>0</v>
      </c>
      <c r="J563" s="444">
        <f>SUM(J564+J565)</f>
        <v>0</v>
      </c>
      <c r="K563" s="444"/>
      <c r="L563" s="444"/>
      <c r="M563" s="444">
        <f>SUM(M564+M565)</f>
        <v>0</v>
      </c>
      <c r="N563" s="444"/>
      <c r="O563" s="444">
        <f>SUM(O564+O565)</f>
        <v>0</v>
      </c>
      <c r="P563" s="444">
        <f>SUM(P564+P565)</f>
        <v>0</v>
      </c>
      <c r="Q563" s="444">
        <f>SUM(Q564)</f>
        <v>0</v>
      </c>
      <c r="R563" s="444">
        <f>SUM(R564)</f>
        <v>0</v>
      </c>
      <c r="S563" s="444"/>
      <c r="T563" s="438">
        <f t="shared" si="143"/>
        <v>0</v>
      </c>
      <c r="U563" s="440">
        <f t="shared" si="139"/>
        <v>6107.1</v>
      </c>
      <c r="V563" s="437">
        <f t="shared" si="140"/>
        <v>6107.1</v>
      </c>
      <c r="W563" s="437">
        <f t="shared" si="141"/>
        <v>0</v>
      </c>
    </row>
    <row r="564" spans="1:23" s="151" customFormat="1" ht="37.5" customHeight="1" x14ac:dyDescent="0.3">
      <c r="A564" s="450" t="s">
        <v>1111</v>
      </c>
      <c r="B564" s="432" t="s">
        <v>213</v>
      </c>
      <c r="C564" s="431" t="s">
        <v>144</v>
      </c>
      <c r="D564" s="440">
        <f t="shared" si="137"/>
        <v>5742.5</v>
      </c>
      <c r="E564" s="440">
        <v>5742.5</v>
      </c>
      <c r="F564" s="440"/>
      <c r="G564" s="440">
        <f t="shared" si="138"/>
        <v>5743.1</v>
      </c>
      <c r="H564" s="440">
        <v>5743.1</v>
      </c>
      <c r="I564" s="440"/>
      <c r="J564" s="439"/>
      <c r="K564" s="439"/>
      <c r="L564" s="439"/>
      <c r="M564" s="439"/>
      <c r="N564" s="439"/>
      <c r="O564" s="439"/>
      <c r="P564" s="439"/>
      <c r="Q564" s="439"/>
      <c r="R564" s="439"/>
      <c r="S564" s="439"/>
      <c r="T564" s="438">
        <f t="shared" si="143"/>
        <v>0</v>
      </c>
      <c r="U564" s="440">
        <f t="shared" si="139"/>
        <v>5743.1</v>
      </c>
      <c r="V564" s="437">
        <f t="shared" si="140"/>
        <v>5743.1</v>
      </c>
      <c r="W564" s="437">
        <f t="shared" si="141"/>
        <v>0</v>
      </c>
    </row>
    <row r="565" spans="1:23" s="151" customFormat="1" ht="17.25" customHeight="1" x14ac:dyDescent="0.3">
      <c r="A565" s="450" t="s">
        <v>1110</v>
      </c>
      <c r="B565" s="432" t="s">
        <v>213</v>
      </c>
      <c r="C565" s="431" t="s">
        <v>144</v>
      </c>
      <c r="D565" s="440">
        <f t="shared" si="137"/>
        <v>200</v>
      </c>
      <c r="E565" s="440">
        <v>200</v>
      </c>
      <c r="F565" s="440"/>
      <c r="G565" s="440">
        <f t="shared" si="138"/>
        <v>364</v>
      </c>
      <c r="H565" s="440">
        <v>364</v>
      </c>
      <c r="I565" s="440"/>
      <c r="J565" s="439"/>
      <c r="K565" s="439"/>
      <c r="L565" s="439"/>
      <c r="M565" s="439"/>
      <c r="N565" s="439"/>
      <c r="O565" s="439"/>
      <c r="P565" s="439"/>
      <c r="Q565" s="439"/>
      <c r="R565" s="439"/>
      <c r="S565" s="439"/>
      <c r="T565" s="438">
        <f t="shared" si="143"/>
        <v>0</v>
      </c>
      <c r="U565" s="440">
        <f t="shared" si="139"/>
        <v>364</v>
      </c>
      <c r="V565" s="437">
        <f t="shared" si="140"/>
        <v>364</v>
      </c>
      <c r="W565" s="437">
        <f t="shared" si="141"/>
        <v>0</v>
      </c>
    </row>
    <row r="566" spans="1:23" s="147" customFormat="1" ht="17.25" customHeight="1" x14ac:dyDescent="0.3">
      <c r="A566" s="449" t="s">
        <v>65</v>
      </c>
      <c r="B566" s="433" t="s">
        <v>213</v>
      </c>
      <c r="C566" s="429" t="s">
        <v>149</v>
      </c>
      <c r="D566" s="437">
        <f t="shared" ref="D566:H566" si="149">SUM(D567)</f>
        <v>2000</v>
      </c>
      <c r="E566" s="437">
        <f t="shared" si="149"/>
        <v>2000</v>
      </c>
      <c r="F566" s="437">
        <f t="shared" si="149"/>
        <v>0</v>
      </c>
      <c r="G566" s="437">
        <f t="shared" si="149"/>
        <v>3500</v>
      </c>
      <c r="H566" s="437">
        <f t="shared" si="149"/>
        <v>3500</v>
      </c>
      <c r="I566" s="437">
        <f>SUM(I567)</f>
        <v>0</v>
      </c>
      <c r="J566" s="437">
        <f t="shared" ref="J566:N566" si="150">SUM(J567)</f>
        <v>0</v>
      </c>
      <c r="K566" s="437">
        <f t="shared" si="150"/>
        <v>0</v>
      </c>
      <c r="L566" s="437"/>
      <c r="M566" s="437">
        <f t="shared" si="150"/>
        <v>0</v>
      </c>
      <c r="N566" s="437">
        <f t="shared" si="150"/>
        <v>0</v>
      </c>
      <c r="O566" s="443"/>
      <c r="P566" s="443"/>
      <c r="Q566" s="443"/>
      <c r="R566" s="443"/>
      <c r="S566" s="443"/>
      <c r="T566" s="438">
        <f t="shared" si="143"/>
        <v>0</v>
      </c>
      <c r="U566" s="437">
        <f>SUM(U567)</f>
        <v>3500</v>
      </c>
      <c r="V566" s="437">
        <f t="shared" si="140"/>
        <v>3500</v>
      </c>
      <c r="W566" s="437">
        <f t="shared" si="141"/>
        <v>0</v>
      </c>
    </row>
    <row r="567" spans="1:23" s="151" customFormat="1" ht="38.25" customHeight="1" x14ac:dyDescent="0.3">
      <c r="A567" s="450" t="s">
        <v>486</v>
      </c>
      <c r="B567" s="432" t="s">
        <v>213</v>
      </c>
      <c r="C567" s="431" t="s">
        <v>149</v>
      </c>
      <c r="D567" s="440">
        <f>SUM(E567)</f>
        <v>2000</v>
      </c>
      <c r="E567" s="440">
        <v>2000</v>
      </c>
      <c r="F567" s="440"/>
      <c r="G567" s="440">
        <f>SUM(H567)</f>
        <v>3500</v>
      </c>
      <c r="H567" s="440">
        <v>3500</v>
      </c>
      <c r="I567" s="440"/>
      <c r="J567" s="439"/>
      <c r="K567" s="439"/>
      <c r="L567" s="439"/>
      <c r="M567" s="439"/>
      <c r="N567" s="439"/>
      <c r="O567" s="439"/>
      <c r="P567" s="439"/>
      <c r="Q567" s="439"/>
      <c r="R567" s="439"/>
      <c r="S567" s="439"/>
      <c r="T567" s="438">
        <f t="shared" si="143"/>
        <v>0</v>
      </c>
      <c r="U567" s="440">
        <f>SUM(V567)</f>
        <v>3500</v>
      </c>
      <c r="V567" s="437">
        <f t="shared" si="140"/>
        <v>3500</v>
      </c>
      <c r="W567" s="437">
        <f t="shared" si="141"/>
        <v>0</v>
      </c>
    </row>
    <row r="568" spans="1:23" s="430" customFormat="1" ht="22.5" customHeight="1" x14ac:dyDescent="0.3">
      <c r="A568" s="449" t="s">
        <v>322</v>
      </c>
      <c r="B568" s="429" t="s">
        <v>163</v>
      </c>
      <c r="C568" s="429" t="s">
        <v>143</v>
      </c>
      <c r="D568" s="436">
        <f>SUM(E568:F568)</f>
        <v>3741.6</v>
      </c>
      <c r="E568" s="437">
        <f>SUM(E569)</f>
        <v>3741.6</v>
      </c>
      <c r="F568" s="437">
        <f>SUM(F569)</f>
        <v>0</v>
      </c>
      <c r="G568" s="436">
        <f t="shared" si="138"/>
        <v>3741.6</v>
      </c>
      <c r="H568" s="437">
        <f>SUM(H569)</f>
        <v>3741.6</v>
      </c>
      <c r="I568" s="437">
        <f>SUM(I569)</f>
        <v>0</v>
      </c>
      <c r="J568" s="437">
        <f t="shared" ref="J568:T568" si="151">SUM(J569)</f>
        <v>0</v>
      </c>
      <c r="K568" s="437">
        <f t="shared" si="151"/>
        <v>0</v>
      </c>
      <c r="L568" s="437"/>
      <c r="M568" s="437">
        <f t="shared" si="151"/>
        <v>0</v>
      </c>
      <c r="N568" s="437">
        <f t="shared" si="151"/>
        <v>0</v>
      </c>
      <c r="O568" s="437">
        <f t="shared" si="151"/>
        <v>0</v>
      </c>
      <c r="P568" s="437">
        <f t="shared" si="151"/>
        <v>0</v>
      </c>
      <c r="Q568" s="437">
        <f t="shared" si="151"/>
        <v>0</v>
      </c>
      <c r="R568" s="437">
        <f t="shared" si="151"/>
        <v>0</v>
      </c>
      <c r="S568" s="437"/>
      <c r="T568" s="437">
        <f t="shared" si="151"/>
        <v>0</v>
      </c>
      <c r="U568" s="436">
        <f>SUM(V568:W568)</f>
        <v>3741.6</v>
      </c>
      <c r="V568" s="437">
        <f t="shared" si="140"/>
        <v>3741.6</v>
      </c>
      <c r="W568" s="437">
        <f t="shared" si="141"/>
        <v>0</v>
      </c>
    </row>
    <row r="569" spans="1:23" s="151" customFormat="1" ht="21.75" customHeight="1" x14ac:dyDescent="0.3">
      <c r="A569" s="450" t="s">
        <v>323</v>
      </c>
      <c r="B569" s="431" t="s">
        <v>163</v>
      </c>
      <c r="C569" s="431" t="s">
        <v>142</v>
      </c>
      <c r="D569" s="440">
        <f>SUM(E569:F569)</f>
        <v>3741.6</v>
      </c>
      <c r="E569" s="440">
        <v>3741.6</v>
      </c>
      <c r="F569" s="440"/>
      <c r="G569" s="440">
        <f>SUM(H569:I569)</f>
        <v>3741.6</v>
      </c>
      <c r="H569" s="440">
        <v>3741.6</v>
      </c>
      <c r="I569" s="440"/>
      <c r="J569" s="439"/>
      <c r="K569" s="439"/>
      <c r="L569" s="439"/>
      <c r="M569" s="439"/>
      <c r="N569" s="439"/>
      <c r="O569" s="439"/>
      <c r="P569" s="439"/>
      <c r="Q569" s="439"/>
      <c r="R569" s="439"/>
      <c r="S569" s="439"/>
      <c r="T569" s="438">
        <f t="shared" si="143"/>
        <v>0</v>
      </c>
      <c r="U569" s="440">
        <f>SUM(V569:W569)</f>
        <v>3741.6</v>
      </c>
      <c r="V569" s="437">
        <f t="shared" si="140"/>
        <v>3741.6</v>
      </c>
      <c r="W569" s="437">
        <f t="shared" si="141"/>
        <v>0</v>
      </c>
    </row>
    <row r="570" spans="1:23" s="435" customFormat="1" ht="32.25" customHeight="1" x14ac:dyDescent="0.3">
      <c r="A570" s="455" t="s">
        <v>423</v>
      </c>
      <c r="B570" s="434"/>
      <c r="C570" s="434"/>
      <c r="D570" s="444">
        <f t="shared" ref="D570:S570" si="152">SUM(D8+D42+D69+D154+D204+D207+D417+D468+D508+D544+D562+D568)</f>
        <v>2818927.8000000007</v>
      </c>
      <c r="E570" s="444" t="e">
        <f t="shared" si="152"/>
        <v>#REF!</v>
      </c>
      <c r="F570" s="444" t="e">
        <f t="shared" si="152"/>
        <v>#REF!</v>
      </c>
      <c r="G570" s="444">
        <f t="shared" si="152"/>
        <v>3527798.4</v>
      </c>
      <c r="H570" s="444">
        <f t="shared" si="152"/>
        <v>1740255.7000000002</v>
      </c>
      <c r="I570" s="444">
        <f t="shared" si="152"/>
        <v>1787542.7000000002</v>
      </c>
      <c r="J570" s="444">
        <f t="shared" si="152"/>
        <v>0</v>
      </c>
      <c r="K570" s="444">
        <f t="shared" si="152"/>
        <v>0</v>
      </c>
      <c r="L570" s="444">
        <f t="shared" si="152"/>
        <v>0</v>
      </c>
      <c r="M570" s="444">
        <f t="shared" si="152"/>
        <v>0</v>
      </c>
      <c r="N570" s="444">
        <f t="shared" si="152"/>
        <v>0</v>
      </c>
      <c r="O570" s="444">
        <f t="shared" si="152"/>
        <v>0</v>
      </c>
      <c r="P570" s="444">
        <f t="shared" si="152"/>
        <v>0</v>
      </c>
      <c r="Q570" s="444">
        <f t="shared" si="152"/>
        <v>0</v>
      </c>
      <c r="R570" s="444">
        <f t="shared" si="152"/>
        <v>0</v>
      </c>
      <c r="S570" s="444">
        <f t="shared" si="152"/>
        <v>0</v>
      </c>
      <c r="T570" s="442">
        <f t="shared" si="143"/>
        <v>0</v>
      </c>
      <c r="U570" s="444">
        <f>SUM(U8+U42+U69+U154+U204+U207+U417+U468+U508+U544+U562+U568)</f>
        <v>3527798.4</v>
      </c>
      <c r="V570" s="444">
        <f>SUM(V8+V42+V69+V154+V204+V207+V417+V468+V508+V544+V562+V568)</f>
        <v>1740255.7000000002</v>
      </c>
      <c r="W570" s="444">
        <f>SUM(W8+W42+W69+W154+W204+W207+W417+W468+W508+W544+W562+W568)</f>
        <v>1787542.7000000002</v>
      </c>
    </row>
    <row r="571" spans="1:23" x14ac:dyDescent="0.25">
      <c r="G571" s="638"/>
      <c r="H571" s="638"/>
      <c r="I571" s="638"/>
    </row>
    <row r="572" spans="1:23" hidden="1" x14ac:dyDescent="0.25">
      <c r="A572" s="216" t="s">
        <v>325</v>
      </c>
      <c r="D572" s="226"/>
      <c r="E572" s="226">
        <v>1395715.7</v>
      </c>
      <c r="F572" s="226"/>
      <c r="G572" s="226"/>
      <c r="H572" s="226"/>
      <c r="I572" s="226"/>
    </row>
    <row r="573" spans="1:23" hidden="1" x14ac:dyDescent="0.25">
      <c r="A573" s="216" t="s">
        <v>227</v>
      </c>
      <c r="D573" s="228"/>
      <c r="E573" s="227">
        <v>102411.2</v>
      </c>
      <c r="F573" s="228"/>
      <c r="G573" s="228"/>
      <c r="H573" s="227"/>
      <c r="I573" s="228"/>
    </row>
    <row r="574" spans="1:23" hidden="1" x14ac:dyDescent="0.25">
      <c r="A574" s="216" t="s">
        <v>99</v>
      </c>
      <c r="F574" s="226">
        <v>1320800.8999999999</v>
      </c>
      <c r="I574" s="226"/>
    </row>
    <row r="575" spans="1:23" hidden="1" x14ac:dyDescent="0.25">
      <c r="A575" s="218" t="s">
        <v>100</v>
      </c>
    </row>
    <row r="576" spans="1:23" hidden="1" x14ac:dyDescent="0.25">
      <c r="A576" s="216" t="s">
        <v>101</v>
      </c>
    </row>
    <row r="577" spans="1:23" hidden="1" x14ac:dyDescent="0.25">
      <c r="E577" s="226" t="e">
        <f>SUM(E573+E572-E570)</f>
        <v>#REF!</v>
      </c>
      <c r="F577" s="226" t="e">
        <f>SUM(F574-F570)</f>
        <v>#REF!</v>
      </c>
      <c r="H577" s="226"/>
      <c r="I577" s="226"/>
    </row>
    <row r="578" spans="1:23" x14ac:dyDescent="0.25">
      <c r="G578" s="226">
        <v>3510005.8</v>
      </c>
      <c r="H578" s="226">
        <v>1722463.1</v>
      </c>
      <c r="I578" s="226">
        <v>1787542.7</v>
      </c>
      <c r="U578" s="285"/>
      <c r="V578" s="285"/>
      <c r="W578" s="285"/>
    </row>
    <row r="579" spans="1:23" s="151" customFormat="1" ht="15.75" x14ac:dyDescent="0.25">
      <c r="A579" s="456" t="s">
        <v>884</v>
      </c>
      <c r="B579" s="457"/>
      <c r="C579" s="457"/>
      <c r="D579" s="458"/>
      <c r="E579" s="458"/>
      <c r="F579" s="458"/>
      <c r="G579" s="458"/>
      <c r="H579" s="458"/>
      <c r="I579" s="458"/>
      <c r="J579" s="459"/>
      <c r="K579" s="459"/>
      <c r="L579" s="459"/>
      <c r="M579" s="459"/>
      <c r="N579" s="459"/>
      <c r="O579" s="459"/>
      <c r="P579" s="459"/>
      <c r="Q579" s="459"/>
      <c r="R579" s="459"/>
      <c r="S579" s="459"/>
      <c r="T579" s="459"/>
    </row>
    <row r="580" spans="1:23" s="151" customFormat="1" ht="15.75" x14ac:dyDescent="0.25">
      <c r="A580" s="456"/>
      <c r="B580" s="457"/>
      <c r="C580" s="457"/>
      <c r="D580" s="458"/>
      <c r="E580" s="458"/>
      <c r="F580" s="458"/>
      <c r="G580" s="458"/>
      <c r="H580" s="458"/>
      <c r="I580" s="458"/>
      <c r="J580" s="459"/>
      <c r="K580" s="459"/>
      <c r="L580" s="459"/>
      <c r="M580" s="459"/>
      <c r="N580" s="459"/>
      <c r="O580" s="459"/>
      <c r="P580" s="459"/>
      <c r="Q580" s="459"/>
      <c r="R580" s="459"/>
      <c r="S580" s="459"/>
      <c r="T580" s="459"/>
      <c r="U580" s="459"/>
    </row>
    <row r="581" spans="1:23" s="151" customFormat="1" ht="15.75" x14ac:dyDescent="0.25">
      <c r="A581" s="456"/>
      <c r="B581" s="457"/>
      <c r="C581" s="457"/>
      <c r="D581" s="458"/>
      <c r="E581" s="458"/>
      <c r="F581" s="458"/>
      <c r="G581" s="458"/>
      <c r="H581" s="458"/>
      <c r="I581" s="458"/>
      <c r="J581" s="459"/>
      <c r="K581" s="459"/>
      <c r="L581" s="459"/>
      <c r="M581" s="459"/>
      <c r="N581" s="459"/>
      <c r="O581" s="459"/>
      <c r="P581" s="459"/>
      <c r="Q581" s="459"/>
      <c r="R581" s="459"/>
      <c r="S581" s="459"/>
      <c r="T581" s="459"/>
    </row>
    <row r="582" spans="1:23" s="151" customFormat="1" ht="36" customHeight="1" x14ac:dyDescent="0.25">
      <c r="A582" s="456" t="s">
        <v>883</v>
      </c>
      <c r="B582" s="457"/>
      <c r="C582" s="457"/>
      <c r="D582" s="458"/>
      <c r="E582" s="458"/>
      <c r="F582" s="458"/>
      <c r="G582" s="458"/>
      <c r="H582" s="458"/>
      <c r="I582" s="458"/>
      <c r="J582" s="459"/>
      <c r="K582" s="459"/>
      <c r="L582" s="459"/>
      <c r="M582" s="459"/>
      <c r="N582" s="459"/>
      <c r="O582" s="459"/>
      <c r="P582" s="459"/>
      <c r="Q582" s="459"/>
      <c r="R582" s="459"/>
      <c r="S582" s="459"/>
      <c r="T582" s="459"/>
      <c r="W582" s="459"/>
    </row>
  </sheetData>
  <mergeCells count="12">
    <mergeCell ref="A2:W2"/>
    <mergeCell ref="D4:D6"/>
    <mergeCell ref="U4:W4"/>
    <mergeCell ref="A4:A6"/>
    <mergeCell ref="B4:B6"/>
    <mergeCell ref="C4:C6"/>
    <mergeCell ref="G4:I5"/>
    <mergeCell ref="E4:F4"/>
    <mergeCell ref="T4:T6"/>
    <mergeCell ref="J5:N5"/>
    <mergeCell ref="J4:S4"/>
    <mergeCell ref="O5:S5"/>
  </mergeCells>
  <phoneticPr fontId="21" type="noConversion"/>
  <pageMargins left="0.55118110236220474" right="0.19685039370078741" top="0.15748031496062992" bottom="0.15748031496062992" header="0.19685039370078741" footer="0.15748031496062992"/>
  <pageSetup paperSize="9" scale="32" fitToHeight="20" orientation="landscape" r:id="rId1"/>
  <rowBreaks count="1" manualBreakCount="1">
    <brk id="554" max="22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87"/>
  <sheetViews>
    <sheetView view="pageBreakPreview" topLeftCell="A25" zoomScale="60" zoomScaleNormal="100" workbookViewId="0">
      <selection activeCell="H17" sqref="H17:H20"/>
    </sheetView>
  </sheetViews>
  <sheetFormatPr defaultColWidth="9.140625" defaultRowHeight="15.75" x14ac:dyDescent="0.25"/>
  <cols>
    <col min="1" max="1" width="11.28515625" style="502" customWidth="1"/>
    <col min="2" max="2" width="69" style="553" customWidth="1"/>
    <col min="3" max="3" width="0" style="502" hidden="1" customWidth="1"/>
    <col min="4" max="4" width="12.42578125" style="502" hidden="1" customWidth="1"/>
    <col min="5" max="5" width="0" style="502" hidden="1" customWidth="1"/>
    <col min="6" max="6" width="13.140625" style="502" hidden="1" customWidth="1"/>
    <col min="7" max="7" width="16.140625" style="502" customWidth="1"/>
    <col min="8" max="8" width="40.85546875" style="502" customWidth="1"/>
    <col min="9" max="16384" width="9.140625" style="502"/>
  </cols>
  <sheetData>
    <row r="2" spans="1:8" x14ac:dyDescent="0.25">
      <c r="B2" s="1067"/>
      <c r="C2" s="1068"/>
      <c r="D2" s="1068"/>
      <c r="E2" s="1068"/>
      <c r="F2" s="1068"/>
      <c r="G2" s="1068"/>
      <c r="H2" s="1068"/>
    </row>
    <row r="3" spans="1:8" ht="38.25" customHeight="1" x14ac:dyDescent="0.25">
      <c r="A3" s="1069" t="s">
        <v>990</v>
      </c>
      <c r="B3" s="1070"/>
      <c r="C3" s="1070"/>
      <c r="D3" s="1070"/>
      <c r="E3" s="1070"/>
      <c r="F3" s="1070"/>
      <c r="G3" s="1070"/>
      <c r="H3" s="1070"/>
    </row>
    <row r="4" spans="1:8" ht="16.5" thickBot="1" x14ac:dyDescent="0.3"/>
    <row r="5" spans="1:8" s="558" customFormat="1" ht="48.75" customHeight="1" thickBot="1" x14ac:dyDescent="0.3">
      <c r="A5" s="554" t="s">
        <v>945</v>
      </c>
      <c r="B5" s="555" t="s">
        <v>353</v>
      </c>
      <c r="C5" s="556"/>
      <c r="D5" s="556"/>
      <c r="E5" s="556"/>
      <c r="F5" s="556"/>
      <c r="G5" s="371" t="s">
        <v>901</v>
      </c>
      <c r="H5" s="742" t="s">
        <v>819</v>
      </c>
    </row>
    <row r="6" spans="1:8" s="558" customFormat="1" ht="20.25" customHeight="1" x14ac:dyDescent="0.25">
      <c r="A6" s="577" t="s">
        <v>822</v>
      </c>
      <c r="B6" s="578" t="s">
        <v>158</v>
      </c>
      <c r="C6" s="579"/>
      <c r="D6" s="579"/>
      <c r="E6" s="579"/>
      <c r="F6" s="579"/>
      <c r="G6" s="603">
        <f>G7</f>
        <v>-1632.8</v>
      </c>
      <c r="H6" s="1064" t="s">
        <v>1059</v>
      </c>
    </row>
    <row r="7" spans="1:8" s="558" customFormat="1" ht="18" customHeight="1" x14ac:dyDescent="0.25">
      <c r="A7" s="600"/>
      <c r="B7" s="382" t="s">
        <v>1101</v>
      </c>
      <c r="C7" s="601"/>
      <c r="D7" s="601"/>
      <c r="E7" s="601"/>
      <c r="F7" s="601"/>
      <c r="G7" s="612">
        <v>-1632.8</v>
      </c>
      <c r="H7" s="1065"/>
    </row>
    <row r="8" spans="1:8" s="558" customFormat="1" ht="18.75" customHeight="1" x14ac:dyDescent="0.25">
      <c r="A8" s="582" t="s">
        <v>823</v>
      </c>
      <c r="B8" s="567" t="s">
        <v>162</v>
      </c>
      <c r="C8" s="583"/>
      <c r="D8" s="583"/>
      <c r="E8" s="583"/>
      <c r="F8" s="583"/>
      <c r="G8" s="605">
        <f>SUM(G9)</f>
        <v>1632.8</v>
      </c>
      <c r="H8" s="1065"/>
    </row>
    <row r="9" spans="1:8" s="558" customFormat="1" ht="30" customHeight="1" thickBot="1" x14ac:dyDescent="0.3">
      <c r="A9" s="677"/>
      <c r="B9" s="650" t="s">
        <v>1100</v>
      </c>
      <c r="C9" s="678"/>
      <c r="D9" s="678"/>
      <c r="E9" s="678"/>
      <c r="F9" s="678"/>
      <c r="G9" s="674">
        <v>1632.8</v>
      </c>
      <c r="H9" s="1071"/>
    </row>
    <row r="10" spans="1:8" s="654" customFormat="1" ht="26.25" customHeight="1" x14ac:dyDescent="0.25">
      <c r="A10" s="577" t="s">
        <v>823</v>
      </c>
      <c r="B10" s="578" t="s">
        <v>162</v>
      </c>
      <c r="C10" s="579"/>
      <c r="D10" s="579"/>
      <c r="E10" s="579"/>
      <c r="F10" s="579"/>
      <c r="G10" s="603">
        <f>G11</f>
        <v>4.8</v>
      </c>
      <c r="H10" s="1061" t="s">
        <v>1079</v>
      </c>
    </row>
    <row r="11" spans="1:8" s="654" customFormat="1" ht="21" customHeight="1" x14ac:dyDescent="0.25">
      <c r="A11" s="600"/>
      <c r="B11" s="382" t="s">
        <v>1102</v>
      </c>
      <c r="C11" s="601"/>
      <c r="D11" s="601"/>
      <c r="E11" s="601"/>
      <c r="F11" s="601"/>
      <c r="G11" s="612">
        <v>4.8</v>
      </c>
      <c r="H11" s="1062"/>
    </row>
    <row r="12" spans="1:8" s="654" customFormat="1" ht="19.5" customHeight="1" x14ac:dyDescent="0.25">
      <c r="A12" s="600" t="s">
        <v>1078</v>
      </c>
      <c r="B12" s="323" t="s">
        <v>207</v>
      </c>
      <c r="C12" s="601"/>
      <c r="D12" s="601"/>
      <c r="E12" s="601"/>
      <c r="F12" s="601"/>
      <c r="G12" s="611">
        <f>G13</f>
        <v>-4.8</v>
      </c>
      <c r="H12" s="1062"/>
    </row>
    <row r="13" spans="1:8" s="654" customFormat="1" ht="26.25" customHeight="1" thickBot="1" x14ac:dyDescent="0.3">
      <c r="A13" s="580"/>
      <c r="B13" s="599" t="s">
        <v>1103</v>
      </c>
      <c r="C13" s="581"/>
      <c r="D13" s="581"/>
      <c r="E13" s="581"/>
      <c r="F13" s="581"/>
      <c r="G13" s="604">
        <v>-4.8</v>
      </c>
      <c r="H13" s="1063"/>
    </row>
    <row r="14" spans="1:8" s="558" customFormat="1" ht="21.75" customHeight="1" x14ac:dyDescent="0.25">
      <c r="A14" s="586" t="s">
        <v>1017</v>
      </c>
      <c r="B14" s="567" t="s">
        <v>1154</v>
      </c>
      <c r="C14" s="587"/>
      <c r="D14" s="587"/>
      <c r="E14" s="587"/>
      <c r="F14" s="587"/>
      <c r="G14" s="676">
        <v>0</v>
      </c>
      <c r="H14" s="1072" t="s">
        <v>1061</v>
      </c>
    </row>
    <row r="15" spans="1:8" s="558" customFormat="1" ht="45" customHeight="1" x14ac:dyDescent="0.25">
      <c r="A15" s="586"/>
      <c r="B15" s="382" t="s">
        <v>1098</v>
      </c>
      <c r="C15" s="587"/>
      <c r="D15" s="587"/>
      <c r="E15" s="587"/>
      <c r="F15" s="587"/>
      <c r="G15" s="607">
        <v>1086.9000000000001</v>
      </c>
      <c r="H15" s="1072"/>
    </row>
    <row r="16" spans="1:8" s="558" customFormat="1" ht="48.75" customHeight="1" thickBot="1" x14ac:dyDescent="0.3">
      <c r="A16" s="644"/>
      <c r="B16" s="650" t="s">
        <v>1099</v>
      </c>
      <c r="C16" s="651"/>
      <c r="D16" s="651"/>
      <c r="E16" s="651"/>
      <c r="F16" s="651"/>
      <c r="G16" s="645">
        <v>-1086.9000000000001</v>
      </c>
      <c r="H16" s="1073"/>
    </row>
    <row r="17" spans="1:8" s="688" customFormat="1" ht="21.75" customHeight="1" x14ac:dyDescent="0.25">
      <c r="A17" s="584" t="s">
        <v>1088</v>
      </c>
      <c r="B17" s="578" t="s">
        <v>361</v>
      </c>
      <c r="C17" s="585"/>
      <c r="D17" s="585"/>
      <c r="E17" s="585"/>
      <c r="F17" s="585"/>
      <c r="G17" s="675">
        <f>G18</f>
        <v>-17.3</v>
      </c>
      <c r="H17" s="1074" t="s">
        <v>1118</v>
      </c>
    </row>
    <row r="18" spans="1:8" s="688" customFormat="1" ht="58.5" customHeight="1" x14ac:dyDescent="0.25">
      <c r="A18" s="588"/>
      <c r="B18" s="486" t="s">
        <v>1089</v>
      </c>
      <c r="C18" s="589"/>
      <c r="D18" s="589"/>
      <c r="E18" s="589"/>
      <c r="F18" s="589"/>
      <c r="G18" s="608">
        <v>-17.3</v>
      </c>
      <c r="H18" s="1075"/>
    </row>
    <row r="19" spans="1:8" s="688" customFormat="1" ht="25.5" customHeight="1" x14ac:dyDescent="0.25">
      <c r="A19" s="588" t="s">
        <v>1117</v>
      </c>
      <c r="B19" s="384" t="s">
        <v>222</v>
      </c>
      <c r="C19" s="589"/>
      <c r="D19" s="589"/>
      <c r="E19" s="589"/>
      <c r="F19" s="589"/>
      <c r="G19" s="608">
        <f>G20</f>
        <v>17.3</v>
      </c>
      <c r="H19" s="1075"/>
    </row>
    <row r="20" spans="1:8" s="688" customFormat="1" ht="30.75" customHeight="1" thickBot="1" x14ac:dyDescent="0.3">
      <c r="A20" s="590"/>
      <c r="B20" s="599" t="s">
        <v>72</v>
      </c>
      <c r="C20" s="591"/>
      <c r="D20" s="591"/>
      <c r="E20" s="591"/>
      <c r="F20" s="591"/>
      <c r="G20" s="609">
        <v>17.3</v>
      </c>
      <c r="H20" s="1076"/>
    </row>
    <row r="21" spans="1:8" s="688" customFormat="1" ht="25.5" customHeight="1" x14ac:dyDescent="0.25">
      <c r="A21" s="584" t="s">
        <v>1117</v>
      </c>
      <c r="B21" s="711" t="s">
        <v>222</v>
      </c>
      <c r="C21" s="585"/>
      <c r="D21" s="585"/>
      <c r="E21" s="585"/>
      <c r="F21" s="585"/>
      <c r="G21" s="675">
        <f>G22</f>
        <v>-6.7</v>
      </c>
      <c r="H21" s="1074" t="s">
        <v>1122</v>
      </c>
    </row>
    <row r="22" spans="1:8" s="688" customFormat="1" ht="112.5" customHeight="1" x14ac:dyDescent="0.25">
      <c r="A22" s="588"/>
      <c r="B22" s="486" t="s">
        <v>1119</v>
      </c>
      <c r="C22" s="589"/>
      <c r="D22" s="589"/>
      <c r="E22" s="589"/>
      <c r="F22" s="589"/>
      <c r="G22" s="608">
        <v>-6.7</v>
      </c>
      <c r="H22" s="1075"/>
    </row>
    <row r="23" spans="1:8" s="688" customFormat="1" ht="19.5" customHeight="1" x14ac:dyDescent="0.25">
      <c r="A23" s="588" t="s">
        <v>849</v>
      </c>
      <c r="B23" s="384" t="s">
        <v>212</v>
      </c>
      <c r="C23" s="589"/>
      <c r="D23" s="589"/>
      <c r="E23" s="589"/>
      <c r="F23" s="589"/>
      <c r="G23" s="608">
        <f>G24</f>
        <v>-2.8</v>
      </c>
      <c r="H23" s="1075"/>
    </row>
    <row r="24" spans="1:8" s="688" customFormat="1" ht="51" customHeight="1" x14ac:dyDescent="0.25">
      <c r="A24" s="588"/>
      <c r="B24" s="486" t="s">
        <v>1120</v>
      </c>
      <c r="C24" s="589"/>
      <c r="D24" s="589"/>
      <c r="E24" s="589"/>
      <c r="F24" s="589"/>
      <c r="G24" s="608">
        <v>-2.8</v>
      </c>
      <c r="H24" s="1075"/>
    </row>
    <row r="25" spans="1:8" s="688" customFormat="1" ht="20.25" customHeight="1" x14ac:dyDescent="0.25">
      <c r="A25" s="588" t="s">
        <v>824</v>
      </c>
      <c r="B25" s="384" t="s">
        <v>288</v>
      </c>
      <c r="C25" s="589"/>
      <c r="D25" s="589"/>
      <c r="E25" s="589"/>
      <c r="F25" s="589"/>
      <c r="G25" s="608">
        <f>G26</f>
        <v>9.5</v>
      </c>
      <c r="H25" s="1075"/>
    </row>
    <row r="26" spans="1:8" s="688" customFormat="1" ht="99" customHeight="1" thickBot="1" x14ac:dyDescent="0.3">
      <c r="A26" s="644"/>
      <c r="B26" s="380" t="s">
        <v>1121</v>
      </c>
      <c r="C26" s="651"/>
      <c r="D26" s="651"/>
      <c r="E26" s="651"/>
      <c r="F26" s="651"/>
      <c r="G26" s="645">
        <v>9.5</v>
      </c>
      <c r="H26" s="1075"/>
    </row>
    <row r="27" spans="1:8" s="740" customFormat="1" ht="31.5" customHeight="1" x14ac:dyDescent="0.25">
      <c r="A27" s="584" t="s">
        <v>824</v>
      </c>
      <c r="B27" s="711" t="s">
        <v>288</v>
      </c>
      <c r="C27" s="585"/>
      <c r="D27" s="585"/>
      <c r="E27" s="585"/>
      <c r="F27" s="585"/>
      <c r="G27" s="675">
        <f>G28+G29+G30</f>
        <v>0</v>
      </c>
      <c r="H27" s="1074" t="s">
        <v>1146</v>
      </c>
    </row>
    <row r="28" spans="1:8" s="740" customFormat="1" ht="25.5" customHeight="1" x14ac:dyDescent="0.25">
      <c r="A28" s="588"/>
      <c r="B28" s="382" t="s">
        <v>1064</v>
      </c>
      <c r="C28" s="589"/>
      <c r="D28" s="589"/>
      <c r="E28" s="589"/>
      <c r="F28" s="589"/>
      <c r="G28" s="608">
        <v>-9865.2999999999993</v>
      </c>
      <c r="H28" s="1075"/>
    </row>
    <row r="29" spans="1:8" s="740" customFormat="1" ht="23.25" customHeight="1" x14ac:dyDescent="0.25">
      <c r="A29" s="588"/>
      <c r="B29" s="382" t="s">
        <v>1063</v>
      </c>
      <c r="C29" s="589"/>
      <c r="D29" s="589"/>
      <c r="E29" s="589"/>
      <c r="F29" s="589"/>
      <c r="G29" s="608">
        <v>7000</v>
      </c>
      <c r="H29" s="1075"/>
    </row>
    <row r="30" spans="1:8" s="740" customFormat="1" ht="23.25" customHeight="1" thickBot="1" x14ac:dyDescent="0.3">
      <c r="A30" s="590"/>
      <c r="B30" s="741" t="s">
        <v>1145</v>
      </c>
      <c r="C30" s="591"/>
      <c r="D30" s="591"/>
      <c r="E30" s="591"/>
      <c r="F30" s="591"/>
      <c r="G30" s="609">
        <v>2865.3</v>
      </c>
      <c r="H30" s="1076"/>
    </row>
    <row r="31" spans="1:8" s="682" customFormat="1" ht="24" customHeight="1" x14ac:dyDescent="0.25">
      <c r="A31" s="707" t="s">
        <v>1088</v>
      </c>
      <c r="B31" s="710" t="s">
        <v>361</v>
      </c>
      <c r="C31" s="708"/>
      <c r="D31" s="708"/>
      <c r="E31" s="708"/>
      <c r="F31" s="708"/>
      <c r="G31" s="709">
        <f>G32+G33</f>
        <v>-224</v>
      </c>
      <c r="H31" s="1075" t="s">
        <v>1093</v>
      </c>
    </row>
    <row r="32" spans="1:8" s="682" customFormat="1" ht="67.5" customHeight="1" x14ac:dyDescent="0.25">
      <c r="A32" s="588"/>
      <c r="B32" s="486" t="s">
        <v>1089</v>
      </c>
      <c r="C32" s="589"/>
      <c r="D32" s="589"/>
      <c r="E32" s="589"/>
      <c r="F32" s="589"/>
      <c r="G32" s="608">
        <v>-524</v>
      </c>
      <c r="H32" s="1075"/>
    </row>
    <row r="33" spans="1:8" s="682" customFormat="1" ht="24" customHeight="1" x14ac:dyDescent="0.25">
      <c r="A33" s="588"/>
      <c r="B33" s="486" t="s">
        <v>1096</v>
      </c>
      <c r="C33" s="589"/>
      <c r="D33" s="589"/>
      <c r="E33" s="589"/>
      <c r="F33" s="589"/>
      <c r="G33" s="608">
        <v>300</v>
      </c>
      <c r="H33" s="1075"/>
    </row>
    <row r="34" spans="1:8" s="682" customFormat="1" ht="24" customHeight="1" x14ac:dyDescent="0.25">
      <c r="A34" s="588" t="s">
        <v>515</v>
      </c>
      <c r="B34" s="384" t="s">
        <v>240</v>
      </c>
      <c r="C34" s="589"/>
      <c r="D34" s="589"/>
      <c r="E34" s="589"/>
      <c r="F34" s="589"/>
      <c r="G34" s="608">
        <f>G35+G36</f>
        <v>194</v>
      </c>
      <c r="H34" s="1075"/>
    </row>
    <row r="35" spans="1:8" s="682" customFormat="1" ht="48.75" customHeight="1" x14ac:dyDescent="0.25">
      <c r="A35" s="588"/>
      <c r="B35" s="486" t="s">
        <v>1091</v>
      </c>
      <c r="C35" s="589"/>
      <c r="D35" s="589"/>
      <c r="E35" s="589"/>
      <c r="F35" s="589"/>
      <c r="G35" s="608">
        <v>153</v>
      </c>
      <c r="H35" s="1075"/>
    </row>
    <row r="36" spans="1:8" s="682" customFormat="1" ht="33.75" customHeight="1" x14ac:dyDescent="0.25">
      <c r="A36" s="588"/>
      <c r="B36" s="486" t="s">
        <v>1097</v>
      </c>
      <c r="C36" s="589"/>
      <c r="D36" s="589"/>
      <c r="E36" s="589"/>
      <c r="F36" s="589"/>
      <c r="G36" s="608">
        <v>41</v>
      </c>
      <c r="H36" s="1075"/>
    </row>
    <row r="37" spans="1:8" s="682" customFormat="1" ht="27.75" customHeight="1" x14ac:dyDescent="0.25">
      <c r="A37" s="588" t="s">
        <v>826</v>
      </c>
      <c r="B37" s="323" t="s">
        <v>318</v>
      </c>
      <c r="C37" s="589"/>
      <c r="D37" s="589"/>
      <c r="E37" s="589"/>
      <c r="F37" s="589"/>
      <c r="G37" s="608">
        <f>G38</f>
        <v>30</v>
      </c>
      <c r="H37" s="1075"/>
    </row>
    <row r="38" spans="1:8" s="682" customFormat="1" ht="84.75" customHeight="1" thickBot="1" x14ac:dyDescent="0.3">
      <c r="A38" s="590"/>
      <c r="B38" s="686" t="s">
        <v>1092</v>
      </c>
      <c r="C38" s="591"/>
      <c r="D38" s="591"/>
      <c r="E38" s="591"/>
      <c r="F38" s="591"/>
      <c r="G38" s="609">
        <v>30</v>
      </c>
      <c r="H38" s="1076"/>
    </row>
    <row r="39" spans="1:8" s="558" customFormat="1" ht="27.75" customHeight="1" x14ac:dyDescent="0.25">
      <c r="A39" s="646" t="s">
        <v>520</v>
      </c>
      <c r="B39" s="428" t="s">
        <v>237</v>
      </c>
      <c r="C39" s="602"/>
      <c r="D39" s="602"/>
      <c r="E39" s="602"/>
      <c r="F39" s="602"/>
      <c r="G39" s="647">
        <f>G40+G46+G52</f>
        <v>0</v>
      </c>
      <c r="H39" s="1074" t="s">
        <v>1067</v>
      </c>
    </row>
    <row r="40" spans="1:8" s="637" customFormat="1" ht="27.75" customHeight="1" x14ac:dyDescent="0.25">
      <c r="A40" s="588" t="s">
        <v>514</v>
      </c>
      <c r="B40" s="323" t="s">
        <v>238</v>
      </c>
      <c r="C40" s="589"/>
      <c r="D40" s="589"/>
      <c r="E40" s="589"/>
      <c r="F40" s="589"/>
      <c r="G40" s="610">
        <f>G41</f>
        <v>2904</v>
      </c>
      <c r="H40" s="1075"/>
    </row>
    <row r="41" spans="1:8" s="558" customFormat="1" ht="37.5" customHeight="1" x14ac:dyDescent="0.25">
      <c r="A41" s="588"/>
      <c r="B41" s="382" t="s">
        <v>1051</v>
      </c>
      <c r="C41" s="589"/>
      <c r="D41" s="589"/>
      <c r="E41" s="589"/>
      <c r="F41" s="589"/>
      <c r="G41" s="608">
        <f>SUM(G42:G45)</f>
        <v>2904</v>
      </c>
      <c r="H41" s="1075"/>
    </row>
    <row r="42" spans="1:8" s="558" customFormat="1" ht="24" customHeight="1" x14ac:dyDescent="0.25">
      <c r="A42" s="588"/>
      <c r="B42" s="382" t="s">
        <v>260</v>
      </c>
      <c r="C42" s="589"/>
      <c r="D42" s="589"/>
      <c r="E42" s="589"/>
      <c r="F42" s="589"/>
      <c r="G42" s="641">
        <v>1500</v>
      </c>
      <c r="H42" s="1075"/>
    </row>
    <row r="43" spans="1:8" s="558" customFormat="1" ht="25.5" customHeight="1" x14ac:dyDescent="0.25">
      <c r="A43" s="600"/>
      <c r="B43" s="382" t="s">
        <v>258</v>
      </c>
      <c r="C43" s="601"/>
      <c r="D43" s="601"/>
      <c r="E43" s="601"/>
      <c r="F43" s="601"/>
      <c r="G43" s="641">
        <v>500</v>
      </c>
      <c r="H43" s="1075"/>
    </row>
    <row r="44" spans="1:8" s="558" customFormat="1" ht="19.5" customHeight="1" x14ac:dyDescent="0.25">
      <c r="A44" s="600"/>
      <c r="B44" s="382" t="s">
        <v>259</v>
      </c>
      <c r="C44" s="601"/>
      <c r="D44" s="601"/>
      <c r="E44" s="601"/>
      <c r="F44" s="601"/>
      <c r="G44" s="641">
        <v>250</v>
      </c>
      <c r="H44" s="1075"/>
    </row>
    <row r="45" spans="1:8" s="558" customFormat="1" ht="18.75" customHeight="1" x14ac:dyDescent="0.25">
      <c r="A45" s="600"/>
      <c r="B45" s="382" t="s">
        <v>265</v>
      </c>
      <c r="C45" s="601"/>
      <c r="D45" s="601"/>
      <c r="E45" s="601"/>
      <c r="F45" s="601"/>
      <c r="G45" s="641">
        <v>654</v>
      </c>
      <c r="H45" s="1075"/>
    </row>
    <row r="46" spans="1:8" s="558" customFormat="1" ht="26.25" customHeight="1" x14ac:dyDescent="0.25">
      <c r="A46" s="600" t="s">
        <v>515</v>
      </c>
      <c r="B46" s="384" t="s">
        <v>240</v>
      </c>
      <c r="C46" s="601"/>
      <c r="D46" s="601"/>
      <c r="E46" s="601"/>
      <c r="F46" s="601"/>
      <c r="G46" s="611">
        <f>G47</f>
        <v>2100</v>
      </c>
      <c r="H46" s="1075"/>
    </row>
    <row r="47" spans="1:8" s="558" customFormat="1" ht="51" customHeight="1" x14ac:dyDescent="0.25">
      <c r="A47" s="642"/>
      <c r="B47" s="382" t="s">
        <v>251</v>
      </c>
      <c r="C47" s="643"/>
      <c r="D47" s="643"/>
      <c r="E47" s="643"/>
      <c r="F47" s="643"/>
      <c r="G47" s="612">
        <f>SUM(G48:G51)</f>
        <v>2100</v>
      </c>
      <c r="H47" s="1075"/>
    </row>
    <row r="48" spans="1:8" s="637" customFormat="1" ht="26.25" customHeight="1" x14ac:dyDescent="0.25">
      <c r="A48" s="642"/>
      <c r="B48" s="382" t="s">
        <v>757</v>
      </c>
      <c r="C48" s="643"/>
      <c r="D48" s="643"/>
      <c r="E48" s="643"/>
      <c r="F48" s="643"/>
      <c r="G48" s="640">
        <v>600</v>
      </c>
      <c r="H48" s="1075"/>
    </row>
    <row r="49" spans="1:8" s="637" customFormat="1" ht="26.25" customHeight="1" x14ac:dyDescent="0.25">
      <c r="A49" s="642"/>
      <c r="B49" s="382" t="s">
        <v>759</v>
      </c>
      <c r="C49" s="643"/>
      <c r="D49" s="643"/>
      <c r="E49" s="643"/>
      <c r="F49" s="643"/>
      <c r="G49" s="640">
        <v>500</v>
      </c>
      <c r="H49" s="1075"/>
    </row>
    <row r="50" spans="1:8" s="637" customFormat="1" ht="26.25" customHeight="1" x14ac:dyDescent="0.25">
      <c r="A50" s="642"/>
      <c r="B50" s="382" t="s">
        <v>762</v>
      </c>
      <c r="C50" s="643"/>
      <c r="D50" s="643"/>
      <c r="E50" s="643"/>
      <c r="F50" s="643"/>
      <c r="G50" s="640">
        <v>400</v>
      </c>
      <c r="H50" s="1075"/>
    </row>
    <row r="51" spans="1:8" s="637" customFormat="1" ht="26.25" customHeight="1" x14ac:dyDescent="0.25">
      <c r="A51" s="642"/>
      <c r="B51" s="382" t="s">
        <v>760</v>
      </c>
      <c r="C51" s="643"/>
      <c r="D51" s="643"/>
      <c r="E51" s="643"/>
      <c r="F51" s="643"/>
      <c r="G51" s="640">
        <v>600</v>
      </c>
      <c r="H51" s="1075"/>
    </row>
    <row r="52" spans="1:8" s="637" customFormat="1" ht="26.25" customHeight="1" x14ac:dyDescent="0.25">
      <c r="A52" s="600" t="s">
        <v>517</v>
      </c>
      <c r="B52" s="384" t="s">
        <v>364</v>
      </c>
      <c r="C52" s="643"/>
      <c r="D52" s="643"/>
      <c r="E52" s="643"/>
      <c r="F52" s="643"/>
      <c r="G52" s="611">
        <f>G53</f>
        <v>-5004</v>
      </c>
      <c r="H52" s="1075"/>
    </row>
    <row r="53" spans="1:8" s="558" customFormat="1" ht="47.25" customHeight="1" thickBot="1" x14ac:dyDescent="0.3">
      <c r="A53" s="672"/>
      <c r="B53" s="650" t="s">
        <v>792</v>
      </c>
      <c r="C53" s="673"/>
      <c r="D53" s="673"/>
      <c r="E53" s="673"/>
      <c r="F53" s="673"/>
      <c r="G53" s="674">
        <v>-5004</v>
      </c>
      <c r="H53" s="1075"/>
    </row>
    <row r="54" spans="1:8" s="558" customFormat="1" ht="23.25" customHeight="1" x14ac:dyDescent="0.25">
      <c r="A54" s="584" t="s">
        <v>847</v>
      </c>
      <c r="B54" s="560" t="s">
        <v>287</v>
      </c>
      <c r="C54" s="585"/>
      <c r="D54" s="585"/>
      <c r="E54" s="585"/>
      <c r="F54" s="585"/>
      <c r="G54" s="606">
        <v>0</v>
      </c>
      <c r="H54" s="1064" t="s">
        <v>1065</v>
      </c>
    </row>
    <row r="55" spans="1:8" s="654" customFormat="1" ht="23.25" customHeight="1" x14ac:dyDescent="0.25">
      <c r="A55" s="588" t="s">
        <v>824</v>
      </c>
      <c r="B55" s="323" t="s">
        <v>288</v>
      </c>
      <c r="C55" s="589"/>
      <c r="D55" s="589"/>
      <c r="E55" s="589"/>
      <c r="F55" s="589"/>
      <c r="G55" s="610">
        <f>G56</f>
        <v>0</v>
      </c>
      <c r="H55" s="1065"/>
    </row>
    <row r="56" spans="1:8" s="558" customFormat="1" ht="24" customHeight="1" x14ac:dyDescent="0.25">
      <c r="A56" s="588"/>
      <c r="B56" s="382" t="s">
        <v>1062</v>
      </c>
      <c r="C56" s="589"/>
      <c r="D56" s="589"/>
      <c r="E56" s="589"/>
      <c r="F56" s="589"/>
      <c r="G56" s="608">
        <f>G57+G58</f>
        <v>0</v>
      </c>
      <c r="H56" s="1065"/>
    </row>
    <row r="57" spans="1:8" s="637" customFormat="1" ht="20.25" customHeight="1" x14ac:dyDescent="0.25">
      <c r="A57" s="588"/>
      <c r="B57" s="382" t="s">
        <v>1064</v>
      </c>
      <c r="C57" s="589"/>
      <c r="D57" s="589"/>
      <c r="E57" s="589"/>
      <c r="F57" s="589"/>
      <c r="G57" s="608">
        <v>-100</v>
      </c>
      <c r="H57" s="1065"/>
    </row>
    <row r="58" spans="1:8" s="558" customFormat="1" ht="31.5" customHeight="1" thickBot="1" x14ac:dyDescent="0.3">
      <c r="A58" s="590"/>
      <c r="B58" s="599" t="s">
        <v>1063</v>
      </c>
      <c r="C58" s="591"/>
      <c r="D58" s="591"/>
      <c r="E58" s="591"/>
      <c r="F58" s="591"/>
      <c r="G58" s="609">
        <v>100</v>
      </c>
      <c r="H58" s="1066"/>
    </row>
    <row r="59" spans="1:8" s="654" customFormat="1" ht="20.25" customHeight="1" x14ac:dyDescent="0.25">
      <c r="A59" s="584" t="s">
        <v>5</v>
      </c>
      <c r="B59" s="578" t="s">
        <v>1071</v>
      </c>
      <c r="C59" s="585"/>
      <c r="D59" s="585"/>
      <c r="E59" s="585"/>
      <c r="F59" s="585"/>
      <c r="G59" s="675">
        <f>G60</f>
        <v>0</v>
      </c>
      <c r="H59" s="1061" t="s">
        <v>1075</v>
      </c>
    </row>
    <row r="60" spans="1:8" s="654" customFormat="1" ht="20.25" customHeight="1" x14ac:dyDescent="0.25">
      <c r="A60" s="588" t="s">
        <v>2</v>
      </c>
      <c r="B60" s="323" t="s">
        <v>291</v>
      </c>
      <c r="C60" s="589"/>
      <c r="D60" s="589"/>
      <c r="E60" s="589"/>
      <c r="F60" s="589"/>
      <c r="G60" s="608">
        <f>G61+G64</f>
        <v>0</v>
      </c>
      <c r="H60" s="1062"/>
    </row>
    <row r="61" spans="1:8" s="654" customFormat="1" ht="15.75" customHeight="1" x14ac:dyDescent="0.25">
      <c r="A61" s="588"/>
      <c r="B61" s="382" t="s">
        <v>1073</v>
      </c>
      <c r="C61" s="589"/>
      <c r="D61" s="589"/>
      <c r="E61" s="589"/>
      <c r="F61" s="589"/>
      <c r="G61" s="608">
        <f>SUM(G62:G63)</f>
        <v>0</v>
      </c>
      <c r="H61" s="1062"/>
    </row>
    <row r="62" spans="1:8" s="654" customFormat="1" ht="17.25" customHeight="1" x14ac:dyDescent="0.25">
      <c r="A62" s="588"/>
      <c r="B62" s="382" t="s">
        <v>745</v>
      </c>
      <c r="C62" s="589"/>
      <c r="D62" s="589"/>
      <c r="E62" s="589"/>
      <c r="F62" s="589"/>
      <c r="G62" s="608">
        <v>-500</v>
      </c>
      <c r="H62" s="1062"/>
    </row>
    <row r="63" spans="1:8" s="654" customFormat="1" ht="19.5" customHeight="1" x14ac:dyDescent="0.25">
      <c r="A63" s="588"/>
      <c r="B63" s="382" t="s">
        <v>1072</v>
      </c>
      <c r="C63" s="589"/>
      <c r="D63" s="589"/>
      <c r="E63" s="589"/>
      <c r="F63" s="589"/>
      <c r="G63" s="608">
        <v>500</v>
      </c>
      <c r="H63" s="1062"/>
    </row>
    <row r="64" spans="1:8" s="654" customFormat="1" ht="33.75" customHeight="1" x14ac:dyDescent="0.25">
      <c r="A64" s="588"/>
      <c r="B64" s="382" t="s">
        <v>1074</v>
      </c>
      <c r="C64" s="589"/>
      <c r="D64" s="589"/>
      <c r="E64" s="589"/>
      <c r="F64" s="589"/>
      <c r="G64" s="608">
        <f>SUM(G65:G66)</f>
        <v>0</v>
      </c>
      <c r="H64" s="1062"/>
    </row>
    <row r="65" spans="1:8" s="654" customFormat="1" ht="22.5" customHeight="1" x14ac:dyDescent="0.25">
      <c r="A65" s="588"/>
      <c r="B65" s="382" t="s">
        <v>745</v>
      </c>
      <c r="C65" s="589"/>
      <c r="D65" s="589"/>
      <c r="E65" s="589"/>
      <c r="F65" s="589"/>
      <c r="G65" s="608">
        <v>-500</v>
      </c>
      <c r="H65" s="1062"/>
    </row>
    <row r="66" spans="1:8" s="654" customFormat="1" ht="20.25" customHeight="1" thickBot="1" x14ac:dyDescent="0.3">
      <c r="A66" s="590"/>
      <c r="B66" s="599" t="s">
        <v>1072</v>
      </c>
      <c r="C66" s="591"/>
      <c r="D66" s="591"/>
      <c r="E66" s="591"/>
      <c r="F66" s="591"/>
      <c r="G66" s="609">
        <v>500</v>
      </c>
      <c r="H66" s="1063"/>
    </row>
    <row r="67" spans="1:8" s="648" customFormat="1" ht="32.25" customHeight="1" thickBot="1" x14ac:dyDescent="0.3">
      <c r="A67" s="613" t="s">
        <v>555</v>
      </c>
      <c r="B67" s="614"/>
      <c r="C67" s="615"/>
      <c r="D67" s="615"/>
      <c r="E67" s="615"/>
      <c r="F67" s="615"/>
      <c r="G67" s="616">
        <f>SUM('свод 2012'!K579)</f>
        <v>0</v>
      </c>
      <c r="H67" s="617"/>
    </row>
    <row r="68" spans="1:8" s="648" customFormat="1" x14ac:dyDescent="0.25">
      <c r="B68" s="649"/>
    </row>
    <row r="69" spans="1:8" s="648" customFormat="1" x14ac:dyDescent="0.25">
      <c r="B69" s="649"/>
    </row>
    <row r="70" spans="1:8" s="648" customFormat="1" x14ac:dyDescent="0.25">
      <c r="B70" s="649"/>
    </row>
    <row r="71" spans="1:8" s="648" customFormat="1" x14ac:dyDescent="0.25">
      <c r="B71" s="649"/>
    </row>
    <row r="72" spans="1:8" s="648" customFormat="1" x14ac:dyDescent="0.25">
      <c r="B72" s="649"/>
    </row>
    <row r="73" spans="1:8" s="648" customFormat="1" x14ac:dyDescent="0.25">
      <c r="B73" s="649"/>
    </row>
    <row r="74" spans="1:8" s="648" customFormat="1" x14ac:dyDescent="0.25">
      <c r="B74" s="649"/>
    </row>
    <row r="75" spans="1:8" s="648" customFormat="1" x14ac:dyDescent="0.25">
      <c r="B75" s="649"/>
    </row>
    <row r="76" spans="1:8" s="648" customFormat="1" x14ac:dyDescent="0.25">
      <c r="B76" s="649"/>
    </row>
    <row r="77" spans="1:8" s="648" customFormat="1" x14ac:dyDescent="0.25">
      <c r="B77" s="649"/>
    </row>
    <row r="78" spans="1:8" s="648" customFormat="1" x14ac:dyDescent="0.25">
      <c r="B78" s="649"/>
    </row>
    <row r="79" spans="1:8" s="648" customFormat="1" x14ac:dyDescent="0.25">
      <c r="B79" s="649"/>
    </row>
    <row r="80" spans="1:8" s="648" customFormat="1" x14ac:dyDescent="0.25">
      <c r="B80" s="649"/>
    </row>
    <row r="81" spans="2:2" s="648" customFormat="1" x14ac:dyDescent="0.25">
      <c r="B81" s="649"/>
    </row>
    <row r="82" spans="2:2" s="648" customFormat="1" x14ac:dyDescent="0.25">
      <c r="B82" s="649"/>
    </row>
    <row r="83" spans="2:2" s="648" customFormat="1" x14ac:dyDescent="0.25">
      <c r="B83" s="649"/>
    </row>
    <row r="84" spans="2:2" s="648" customFormat="1" x14ac:dyDescent="0.25">
      <c r="B84" s="649"/>
    </row>
    <row r="85" spans="2:2" s="648" customFormat="1" x14ac:dyDescent="0.25">
      <c r="B85" s="649"/>
    </row>
    <row r="86" spans="2:2" s="648" customFormat="1" x14ac:dyDescent="0.25">
      <c r="B86" s="649"/>
    </row>
    <row r="87" spans="2:2" s="648" customFormat="1" x14ac:dyDescent="0.25">
      <c r="B87" s="649"/>
    </row>
  </sheetData>
  <mergeCells count="12">
    <mergeCell ref="H59:H66"/>
    <mergeCell ref="H10:H13"/>
    <mergeCell ref="H54:H58"/>
    <mergeCell ref="B2:H2"/>
    <mergeCell ref="A3:H3"/>
    <mergeCell ref="H6:H9"/>
    <mergeCell ref="H14:H16"/>
    <mergeCell ref="H39:H53"/>
    <mergeCell ref="H31:H38"/>
    <mergeCell ref="H17:H20"/>
    <mergeCell ref="H21:H26"/>
    <mergeCell ref="H27:H30"/>
  </mergeCells>
  <pageMargins left="0.55118110236220474" right="0" top="0.19685039370078741" bottom="0.19685039370078741" header="0.19685039370078741" footer="0.15748031496062992"/>
  <pageSetup paperSize="9" scale="64" orientation="portrait" r:id="rId1"/>
  <rowBreaks count="1" manualBreakCount="1">
    <brk id="37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0"/>
  <sheetViews>
    <sheetView workbookViewId="0">
      <selection activeCell="H18" sqref="H18"/>
    </sheetView>
  </sheetViews>
  <sheetFormatPr defaultColWidth="9.140625" defaultRowHeight="15.75" x14ac:dyDescent="0.25"/>
  <cols>
    <col min="1" max="1" width="12.140625" style="502" customWidth="1"/>
    <col min="2" max="2" width="62.7109375" style="553" customWidth="1"/>
    <col min="3" max="3" width="0" style="502" hidden="1" customWidth="1"/>
    <col min="4" max="4" width="12.42578125" style="502" hidden="1" customWidth="1"/>
    <col min="5" max="5" width="0" style="502" hidden="1" customWidth="1"/>
    <col min="6" max="6" width="13.140625" style="502" hidden="1" customWidth="1"/>
    <col min="7" max="7" width="20.42578125" style="502" customWidth="1"/>
    <col min="8" max="8" width="48.42578125" style="502" customWidth="1"/>
    <col min="9" max="16384" width="9.140625" style="502"/>
  </cols>
  <sheetData>
    <row r="2" spans="1:8" x14ac:dyDescent="0.25">
      <c r="B2" s="1067"/>
      <c r="C2" s="1077"/>
      <c r="D2" s="1077"/>
      <c r="E2" s="1077"/>
      <c r="F2" s="1077"/>
      <c r="G2" s="1077"/>
      <c r="H2" s="1077"/>
    </row>
    <row r="3" spans="1:8" ht="21.75" customHeight="1" x14ac:dyDescent="0.25">
      <c r="A3" s="552"/>
      <c r="B3" s="1067" t="s">
        <v>1164</v>
      </c>
      <c r="C3" s="1077"/>
      <c r="D3" s="1077"/>
      <c r="E3" s="1077"/>
      <c r="F3" s="1077"/>
      <c r="G3" s="1077"/>
      <c r="H3" s="1077"/>
    </row>
    <row r="4" spans="1:8" ht="41.25" customHeight="1" thickBot="1" x14ac:dyDescent="0.3"/>
    <row r="5" spans="1:8" s="558" customFormat="1" ht="48.75" customHeight="1" thickBot="1" x14ac:dyDescent="0.3">
      <c r="A5" s="554" t="s">
        <v>945</v>
      </c>
      <c r="B5" s="555" t="s">
        <v>353</v>
      </c>
      <c r="C5" s="556"/>
      <c r="D5" s="556"/>
      <c r="E5" s="556"/>
      <c r="F5" s="556"/>
      <c r="G5" s="371" t="s">
        <v>901</v>
      </c>
      <c r="H5" s="557" t="s">
        <v>819</v>
      </c>
    </row>
    <row r="6" spans="1:8" ht="48" customHeight="1" x14ac:dyDescent="0.25">
      <c r="A6" s="559" t="s">
        <v>2</v>
      </c>
      <c r="B6" s="560" t="s">
        <v>366</v>
      </c>
      <c r="C6" s="561"/>
      <c r="D6" s="561"/>
      <c r="E6" s="561"/>
      <c r="F6" s="561"/>
      <c r="G6" s="679">
        <f>G7</f>
        <v>8500</v>
      </c>
      <c r="H6" s="1074" t="s">
        <v>1155</v>
      </c>
    </row>
    <row r="7" spans="1:8" ht="42.75" customHeight="1" thickBot="1" x14ac:dyDescent="0.3">
      <c r="A7" s="562"/>
      <c r="B7" s="563" t="s">
        <v>1057</v>
      </c>
      <c r="C7" s="564"/>
      <c r="D7" s="564"/>
      <c r="E7" s="564"/>
      <c r="F7" s="564"/>
      <c r="G7" s="565">
        <v>8500</v>
      </c>
      <c r="H7" s="1072"/>
    </row>
    <row r="8" spans="1:8" ht="33" customHeight="1" x14ac:dyDescent="0.25">
      <c r="A8" s="566" t="s">
        <v>516</v>
      </c>
      <c r="B8" s="567" t="s">
        <v>252</v>
      </c>
      <c r="C8" s="568"/>
      <c r="D8" s="568"/>
      <c r="E8" s="568"/>
      <c r="F8" s="568"/>
      <c r="G8" s="680">
        <f>G9</f>
        <v>3000</v>
      </c>
      <c r="H8" s="1074" t="s">
        <v>1156</v>
      </c>
    </row>
    <row r="9" spans="1:8" ht="66.75" customHeight="1" thickBot="1" x14ac:dyDescent="0.3">
      <c r="A9" s="569"/>
      <c r="B9" s="383" t="s">
        <v>979</v>
      </c>
      <c r="C9" s="570"/>
      <c r="D9" s="570"/>
      <c r="E9" s="570"/>
      <c r="F9" s="570"/>
      <c r="G9" s="571">
        <v>3000</v>
      </c>
      <c r="H9" s="1075"/>
    </row>
    <row r="10" spans="1:8" ht="32.25" customHeight="1" thickBot="1" x14ac:dyDescent="0.3">
      <c r="A10" s="572" t="s">
        <v>555</v>
      </c>
      <c r="B10" s="573"/>
      <c r="C10" s="574"/>
      <c r="D10" s="574"/>
      <c r="E10" s="574"/>
      <c r="F10" s="574"/>
      <c r="G10" s="575">
        <f>SUM(G6+G8)</f>
        <v>11500</v>
      </c>
      <c r="H10" s="576"/>
    </row>
  </sheetData>
  <mergeCells count="4">
    <mergeCell ref="H6:H7"/>
    <mergeCell ref="H8:H9"/>
    <mergeCell ref="B2:H2"/>
    <mergeCell ref="B3:H3"/>
  </mergeCells>
  <pageMargins left="0.75" right="0.16" top="0.45" bottom="0.3" header="0.31496062992125984" footer="0.31496062992125984"/>
  <pageSetup paperSize="9" scale="6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8"/>
  <sheetViews>
    <sheetView workbookViewId="0">
      <selection activeCell="B17" sqref="B17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78" t="s">
        <v>949</v>
      </c>
      <c r="C2" s="1079"/>
      <c r="D2" s="1079"/>
      <c r="E2" s="1079"/>
      <c r="F2" s="1079"/>
      <c r="G2" s="1079"/>
      <c r="H2" s="1079"/>
    </row>
    <row r="4" spans="1:8" ht="19.5" thickBot="1" x14ac:dyDescent="0.35"/>
    <row r="5" spans="1:8" s="501" customFormat="1" ht="36.75" customHeight="1" thickBot="1" x14ac:dyDescent="0.25">
      <c r="A5" s="509" t="s">
        <v>945</v>
      </c>
      <c r="B5" s="510" t="s">
        <v>353</v>
      </c>
      <c r="C5" s="511"/>
      <c r="D5" s="511"/>
      <c r="E5" s="511"/>
      <c r="F5" s="511"/>
      <c r="G5" s="512" t="s">
        <v>901</v>
      </c>
      <c r="H5" s="513" t="s">
        <v>819</v>
      </c>
    </row>
    <row r="6" spans="1:8" s="464" customFormat="1" ht="36.75" customHeight="1" x14ac:dyDescent="0.3">
      <c r="A6" s="519" t="s">
        <v>514</v>
      </c>
      <c r="B6" s="520" t="s">
        <v>238</v>
      </c>
      <c r="C6" s="521"/>
      <c r="D6" s="521"/>
      <c r="E6" s="521"/>
      <c r="F6" s="521"/>
      <c r="G6" s="528">
        <v>0</v>
      </c>
      <c r="H6" s="1080" t="s">
        <v>964</v>
      </c>
    </row>
    <row r="7" spans="1:8" ht="42.75" customHeight="1" x14ac:dyDescent="0.3">
      <c r="A7" s="522"/>
      <c r="B7" s="524" t="s">
        <v>953</v>
      </c>
      <c r="C7" s="523">
        <v>-40036.5</v>
      </c>
      <c r="D7" s="523">
        <v>-40036.5</v>
      </c>
      <c r="E7" s="523">
        <v>-80073</v>
      </c>
      <c r="F7" s="523">
        <f>SUM(C7:E7)</f>
        <v>-160146</v>
      </c>
      <c r="G7" s="529">
        <v>126.4</v>
      </c>
      <c r="H7" s="1081"/>
    </row>
    <row r="8" spans="1:8" ht="47.25" customHeight="1" thickBot="1" x14ac:dyDescent="0.35">
      <c r="A8" s="530"/>
      <c r="B8" s="531" t="s">
        <v>952</v>
      </c>
      <c r="C8" s="532"/>
      <c r="D8" s="532"/>
      <c r="E8" s="532"/>
      <c r="F8" s="532"/>
      <c r="G8" s="533">
        <v>-126.4</v>
      </c>
      <c r="H8" s="1081"/>
    </row>
    <row r="9" spans="1:8" ht="47.25" hidden="1" customHeight="1" x14ac:dyDescent="0.3">
      <c r="A9" s="534"/>
      <c r="B9" s="535" t="s">
        <v>954</v>
      </c>
      <c r="C9" s="536"/>
      <c r="D9" s="536"/>
      <c r="E9" s="536"/>
      <c r="F9" s="536"/>
      <c r="G9" s="537">
        <v>8.3000000000000007</v>
      </c>
      <c r="H9" s="1081"/>
    </row>
    <row r="10" spans="1:8" ht="60.75" hidden="1" customHeight="1" x14ac:dyDescent="0.3">
      <c r="A10" s="525"/>
      <c r="B10" s="526" t="s">
        <v>951</v>
      </c>
      <c r="C10" s="527"/>
      <c r="D10" s="527"/>
      <c r="E10" s="527"/>
      <c r="F10" s="527"/>
      <c r="G10" s="538">
        <v>89.7</v>
      </c>
      <c r="H10" s="1081"/>
    </row>
    <row r="11" spans="1:8" ht="24" customHeight="1" x14ac:dyDescent="0.3">
      <c r="A11" s="539" t="s">
        <v>950</v>
      </c>
      <c r="B11" s="540" t="s">
        <v>878</v>
      </c>
      <c r="C11" s="536"/>
      <c r="D11" s="536"/>
      <c r="E11" s="536"/>
      <c r="F11" s="536"/>
      <c r="G11" s="537">
        <v>-98</v>
      </c>
      <c r="H11" s="1081"/>
    </row>
    <row r="12" spans="1:8" ht="131.25" x14ac:dyDescent="0.3">
      <c r="A12" s="522"/>
      <c r="B12" s="524" t="s">
        <v>52</v>
      </c>
      <c r="C12" s="523"/>
      <c r="D12" s="523"/>
      <c r="E12" s="523"/>
      <c r="F12" s="523"/>
      <c r="G12" s="529">
        <v>-98</v>
      </c>
      <c r="H12" s="1081"/>
    </row>
    <row r="13" spans="1:8" ht="18.75" hidden="1" customHeight="1" x14ac:dyDescent="0.3">
      <c r="A13" s="522">
        <v>707</v>
      </c>
      <c r="B13" s="524"/>
      <c r="C13" s="523"/>
      <c r="D13" s="523"/>
      <c r="E13" s="523"/>
      <c r="F13" s="523"/>
      <c r="G13" s="529"/>
      <c r="H13" s="1081"/>
    </row>
    <row r="14" spans="1:8" ht="18.75" hidden="1" customHeight="1" x14ac:dyDescent="0.3">
      <c r="A14" s="522"/>
      <c r="B14" s="524"/>
      <c r="C14" s="523"/>
      <c r="D14" s="523"/>
      <c r="E14" s="523"/>
      <c r="F14" s="523"/>
      <c r="G14" s="529"/>
      <c r="H14" s="1081"/>
    </row>
    <row r="15" spans="1:8" s="515" customFormat="1" ht="18.75" customHeight="1" x14ac:dyDescent="0.3">
      <c r="A15" s="541" t="s">
        <v>520</v>
      </c>
      <c r="B15" s="542" t="s">
        <v>363</v>
      </c>
      <c r="C15" s="543"/>
      <c r="D15" s="543"/>
      <c r="E15" s="543"/>
      <c r="F15" s="543"/>
      <c r="G15" s="544">
        <f>SUM(G16:G17)</f>
        <v>98</v>
      </c>
      <c r="H15" s="1081"/>
    </row>
    <row r="16" spans="1:8" x14ac:dyDescent="0.3">
      <c r="A16" s="545"/>
      <c r="B16" s="524" t="s">
        <v>954</v>
      </c>
      <c r="C16" s="523"/>
      <c r="D16" s="523"/>
      <c r="E16" s="523"/>
      <c r="F16" s="523"/>
      <c r="G16" s="529">
        <v>8.3000000000000007</v>
      </c>
      <c r="H16" s="1081"/>
    </row>
    <row r="17" spans="1:8" ht="38.25" thickBot="1" x14ac:dyDescent="0.35">
      <c r="A17" s="546"/>
      <c r="B17" s="531" t="s">
        <v>951</v>
      </c>
      <c r="C17" s="532"/>
      <c r="D17" s="532"/>
      <c r="E17" s="532"/>
      <c r="F17" s="532"/>
      <c r="G17" s="533">
        <v>89.7</v>
      </c>
      <c r="H17" s="1082"/>
    </row>
    <row r="18" spans="1:8" ht="39" customHeight="1" thickBot="1" x14ac:dyDescent="0.35">
      <c r="A18" s="506" t="s">
        <v>555</v>
      </c>
      <c r="B18" s="514"/>
      <c r="C18" s="507"/>
      <c r="D18" s="507"/>
      <c r="E18" s="507"/>
      <c r="F18" s="507"/>
      <c r="G18" s="508">
        <f>SUM(G6+G11+G15)</f>
        <v>0</v>
      </c>
      <c r="H18" s="505"/>
    </row>
  </sheetData>
  <mergeCells count="2">
    <mergeCell ref="B2:H2"/>
    <mergeCell ref="H6:H17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zoomScale="110" zoomScaleNormal="110" workbookViewId="0">
      <selection sqref="A1:XFD1048576"/>
    </sheetView>
  </sheetViews>
  <sheetFormatPr defaultColWidth="9.140625" defaultRowHeight="15.75" x14ac:dyDescent="0.25"/>
  <cols>
    <col min="1" max="1" width="7.85546875" style="712" customWidth="1"/>
    <col min="2" max="2" width="52.42578125" style="712" customWidth="1"/>
    <col min="3" max="3" width="11.28515625" style="712" customWidth="1"/>
    <col min="4" max="4" width="16.5703125" style="712" hidden="1" customWidth="1"/>
    <col min="5" max="5" width="14.42578125" style="712" hidden="1" customWidth="1"/>
    <col min="6" max="6" width="18.140625" style="712" hidden="1" customWidth="1"/>
    <col min="7" max="7" width="15.140625" style="712" hidden="1" customWidth="1"/>
    <col min="8" max="8" width="14.7109375" style="712" hidden="1" customWidth="1"/>
    <col min="9" max="9" width="16.42578125" style="712" hidden="1" customWidth="1"/>
    <col min="10" max="10" width="21" style="712" customWidth="1"/>
    <col min="11" max="16384" width="9.140625" style="712"/>
  </cols>
  <sheetData>
    <row r="1" spans="1:17" ht="54" customHeight="1" x14ac:dyDescent="0.25">
      <c r="A1" s="1088" t="s">
        <v>1137</v>
      </c>
      <c r="B1" s="1088"/>
      <c r="C1" s="1088"/>
      <c r="D1" s="1088"/>
      <c r="E1" s="1088"/>
      <c r="F1" s="1088"/>
      <c r="G1" s="1088"/>
      <c r="H1" s="1088"/>
      <c r="I1" s="1088"/>
      <c r="J1" s="1088"/>
    </row>
    <row r="2" spans="1:17" x14ac:dyDescent="0.25">
      <c r="I2" s="713" t="s">
        <v>1130</v>
      </c>
    </row>
    <row r="3" spans="1:17" ht="19.5" customHeight="1" x14ac:dyDescent="0.25">
      <c r="A3" s="1084" t="s">
        <v>655</v>
      </c>
      <c r="B3" s="1084" t="s">
        <v>1105</v>
      </c>
      <c r="C3" s="1084" t="s">
        <v>901</v>
      </c>
      <c r="D3" s="1084" t="s">
        <v>1131</v>
      </c>
      <c r="E3" s="1084"/>
      <c r="F3" s="1084"/>
      <c r="G3" s="1084"/>
      <c r="H3" s="1084"/>
      <c r="I3" s="1084"/>
      <c r="J3" s="1084" t="s">
        <v>1106</v>
      </c>
      <c r="K3" s="714"/>
      <c r="L3" s="714"/>
      <c r="M3" s="714"/>
      <c r="N3" s="714"/>
      <c r="O3" s="714"/>
      <c r="P3" s="714"/>
      <c r="Q3" s="714"/>
    </row>
    <row r="4" spans="1:17" ht="40.5" customHeight="1" x14ac:dyDescent="0.25">
      <c r="A4" s="1084"/>
      <c r="B4" s="1084"/>
      <c r="C4" s="1084"/>
      <c r="D4" s="1084" t="s">
        <v>1132</v>
      </c>
      <c r="E4" s="1084"/>
      <c r="F4" s="1084"/>
      <c r="G4" s="1084" t="s">
        <v>1133</v>
      </c>
      <c r="H4" s="1084"/>
      <c r="I4" s="1084"/>
      <c r="J4" s="1084"/>
      <c r="K4" s="714"/>
      <c r="L4" s="714"/>
      <c r="M4" s="714"/>
      <c r="N4" s="714"/>
      <c r="O4" s="714"/>
      <c r="P4" s="714"/>
      <c r="Q4" s="714"/>
    </row>
    <row r="5" spans="1:17" ht="0.75" hidden="1" customHeight="1" x14ac:dyDescent="0.25">
      <c r="A5" s="1084"/>
      <c r="B5" s="1084"/>
      <c r="C5" s="1084"/>
      <c r="D5" s="715" t="s">
        <v>324</v>
      </c>
      <c r="E5" s="715" t="s">
        <v>519</v>
      </c>
      <c r="F5" s="715" t="s">
        <v>1134</v>
      </c>
      <c r="G5" s="715" t="s">
        <v>324</v>
      </c>
      <c r="H5" s="716" t="s">
        <v>1135</v>
      </c>
      <c r="I5" s="716" t="s">
        <v>1136</v>
      </c>
      <c r="J5" s="1084"/>
      <c r="K5" s="714"/>
      <c r="L5" s="714"/>
      <c r="M5" s="714"/>
      <c r="N5" s="714"/>
      <c r="O5" s="714"/>
      <c r="P5" s="714"/>
      <c r="Q5" s="714"/>
    </row>
    <row r="6" spans="1:17" x14ac:dyDescent="0.25">
      <c r="A6" s="724" t="s">
        <v>520</v>
      </c>
      <c r="B6" s="323" t="s">
        <v>237</v>
      </c>
      <c r="C6" s="725">
        <f>C7</f>
        <v>-9.3225427377774395E-13</v>
      </c>
      <c r="D6" s="718"/>
      <c r="E6" s="718"/>
      <c r="F6" s="718"/>
      <c r="G6" s="718"/>
      <c r="H6" s="717"/>
      <c r="I6" s="717"/>
      <c r="J6" s="1085" t="s">
        <v>1140</v>
      </c>
    </row>
    <row r="7" spans="1:17" x14ac:dyDescent="0.25">
      <c r="A7" s="663" t="s">
        <v>516</v>
      </c>
      <c r="B7" s="323" t="s">
        <v>252</v>
      </c>
      <c r="C7" s="725">
        <f>SUM(C8:C30)</f>
        <v>-9.3225427377774395E-13</v>
      </c>
      <c r="D7" s="718"/>
      <c r="E7" s="718"/>
      <c r="F7" s="718"/>
      <c r="G7" s="718"/>
      <c r="H7" s="717"/>
      <c r="I7" s="717"/>
      <c r="J7" s="1086"/>
    </row>
    <row r="8" spans="1:17" ht="147" customHeight="1" x14ac:dyDescent="0.25">
      <c r="A8" s="663"/>
      <c r="B8" s="322" t="s">
        <v>1138</v>
      </c>
      <c r="C8" s="726">
        <v>-12027.6</v>
      </c>
      <c r="D8" s="718"/>
      <c r="E8" s="718"/>
      <c r="F8" s="718"/>
      <c r="G8" s="718"/>
      <c r="H8" s="717"/>
      <c r="I8" s="717"/>
      <c r="J8" s="1086"/>
    </row>
    <row r="9" spans="1:17" ht="33.75" customHeight="1" x14ac:dyDescent="0.25">
      <c r="A9" s="719"/>
      <c r="B9" s="322" t="s">
        <v>1129</v>
      </c>
      <c r="C9" s="641">
        <v>1584.8</v>
      </c>
      <c r="D9" s="720">
        <f>SUM(E9:F9)</f>
        <v>1584800.77</v>
      </c>
      <c r="E9" s="720"/>
      <c r="F9" s="720">
        <v>1584800.77</v>
      </c>
      <c r="G9" s="720">
        <f>SUM(H9:I9)</f>
        <v>8155400</v>
      </c>
      <c r="H9" s="721"/>
      <c r="I9" s="721">
        <v>8155400</v>
      </c>
      <c r="J9" s="1086"/>
    </row>
    <row r="10" spans="1:17" x14ac:dyDescent="0.25">
      <c r="A10" s="719"/>
      <c r="B10" s="322" t="s">
        <v>1127</v>
      </c>
      <c r="C10" s="641">
        <v>2580.1999999999998</v>
      </c>
      <c r="D10" s="720">
        <f t="shared" ref="D10:D29" si="0">SUM(E10:F10)</f>
        <v>2580200</v>
      </c>
      <c r="E10" s="720"/>
      <c r="F10" s="720">
        <v>2580200</v>
      </c>
      <c r="G10" s="720">
        <f t="shared" ref="G10:G29" si="1">SUM(H10:I10)</f>
        <v>5649640</v>
      </c>
      <c r="H10" s="721">
        <v>5649640</v>
      </c>
      <c r="I10" s="721"/>
      <c r="J10" s="1086"/>
    </row>
    <row r="11" spans="1:17" x14ac:dyDescent="0.25">
      <c r="A11" s="719"/>
      <c r="B11" s="322" t="s">
        <v>756</v>
      </c>
      <c r="C11" s="641">
        <v>148.80000000000001</v>
      </c>
      <c r="D11" s="720">
        <f t="shared" si="0"/>
        <v>148800</v>
      </c>
      <c r="E11" s="720">
        <v>148800</v>
      </c>
      <c r="F11" s="720"/>
      <c r="G11" s="720">
        <f t="shared" si="1"/>
        <v>0</v>
      </c>
      <c r="H11" s="721"/>
      <c r="I11" s="721"/>
      <c r="J11" s="1086"/>
    </row>
    <row r="12" spans="1:17" x14ac:dyDescent="0.25">
      <c r="A12" s="719"/>
      <c r="B12" s="322" t="s">
        <v>757</v>
      </c>
      <c r="C12" s="641">
        <v>373</v>
      </c>
      <c r="D12" s="720">
        <f t="shared" si="0"/>
        <v>373000</v>
      </c>
      <c r="E12" s="720">
        <v>373000</v>
      </c>
      <c r="F12" s="720"/>
      <c r="G12" s="720">
        <f t="shared" si="1"/>
        <v>0</v>
      </c>
      <c r="H12" s="721"/>
      <c r="I12" s="721"/>
      <c r="J12" s="1086"/>
    </row>
    <row r="13" spans="1:17" x14ac:dyDescent="0.25">
      <c r="A13" s="719"/>
      <c r="B13" s="322" t="s">
        <v>758</v>
      </c>
      <c r="C13" s="641">
        <v>373</v>
      </c>
      <c r="D13" s="720">
        <f t="shared" si="0"/>
        <v>373000</v>
      </c>
      <c r="E13" s="720">
        <v>373000</v>
      </c>
      <c r="F13" s="720"/>
      <c r="G13" s="720">
        <f t="shared" si="1"/>
        <v>0</v>
      </c>
      <c r="H13" s="721"/>
      <c r="I13" s="721"/>
      <c r="J13" s="1086"/>
    </row>
    <row r="14" spans="1:17" x14ac:dyDescent="0.25">
      <c r="A14" s="719"/>
      <c r="B14" s="322" t="s">
        <v>759</v>
      </c>
      <c r="C14" s="641">
        <v>448</v>
      </c>
      <c r="D14" s="720">
        <f t="shared" si="0"/>
        <v>448000</v>
      </c>
      <c r="E14" s="720">
        <v>448000</v>
      </c>
      <c r="F14" s="720"/>
      <c r="G14" s="720">
        <f t="shared" si="1"/>
        <v>0</v>
      </c>
      <c r="H14" s="721"/>
      <c r="I14" s="721"/>
      <c r="J14" s="1086"/>
    </row>
    <row r="15" spans="1:17" x14ac:dyDescent="0.25">
      <c r="A15" s="719"/>
      <c r="B15" s="322" t="s">
        <v>762</v>
      </c>
      <c r="C15" s="641">
        <v>144</v>
      </c>
      <c r="D15" s="720">
        <f t="shared" si="0"/>
        <v>144000</v>
      </c>
      <c r="E15" s="720">
        <v>144000</v>
      </c>
      <c r="F15" s="720"/>
      <c r="G15" s="720">
        <f t="shared" si="1"/>
        <v>0</v>
      </c>
      <c r="H15" s="721"/>
      <c r="I15" s="721"/>
      <c r="J15" s="1086"/>
    </row>
    <row r="16" spans="1:17" x14ac:dyDescent="0.25">
      <c r="A16" s="719"/>
      <c r="B16" s="322" t="s">
        <v>760</v>
      </c>
      <c r="C16" s="641">
        <v>112</v>
      </c>
      <c r="D16" s="720">
        <f t="shared" si="0"/>
        <v>112000</v>
      </c>
      <c r="E16" s="720">
        <v>112000</v>
      </c>
      <c r="F16" s="720"/>
      <c r="G16" s="720">
        <f t="shared" si="1"/>
        <v>0</v>
      </c>
      <c r="H16" s="721"/>
      <c r="I16" s="721"/>
      <c r="J16" s="1086"/>
    </row>
    <row r="17" spans="1:10" x14ac:dyDescent="0.25">
      <c r="A17" s="719"/>
      <c r="B17" s="322" t="s">
        <v>761</v>
      </c>
      <c r="C17" s="641">
        <v>280</v>
      </c>
      <c r="D17" s="720">
        <f t="shared" si="0"/>
        <v>280000</v>
      </c>
      <c r="E17" s="720">
        <v>280000</v>
      </c>
      <c r="F17" s="720"/>
      <c r="G17" s="720">
        <f t="shared" si="1"/>
        <v>0</v>
      </c>
      <c r="H17" s="721"/>
      <c r="I17" s="721"/>
      <c r="J17" s="1086"/>
    </row>
    <row r="18" spans="1:10" x14ac:dyDescent="0.25">
      <c r="A18" s="719"/>
      <c r="B18" s="322" t="s">
        <v>409</v>
      </c>
      <c r="C18" s="641">
        <v>148.80000000000001</v>
      </c>
      <c r="D18" s="720">
        <f t="shared" si="0"/>
        <v>148800</v>
      </c>
      <c r="E18" s="720">
        <v>148800</v>
      </c>
      <c r="F18" s="720"/>
      <c r="G18" s="720">
        <f t="shared" si="1"/>
        <v>0</v>
      </c>
      <c r="H18" s="721"/>
      <c r="I18" s="721"/>
      <c r="J18" s="1086"/>
    </row>
    <row r="19" spans="1:10" x14ac:dyDescent="0.25">
      <c r="A19" s="719"/>
      <c r="B19" s="322" t="s">
        <v>969</v>
      </c>
      <c r="C19" s="641">
        <v>200</v>
      </c>
      <c r="D19" s="720">
        <f t="shared" si="0"/>
        <v>200000</v>
      </c>
      <c r="E19" s="720"/>
      <c r="F19" s="720">
        <v>200000</v>
      </c>
      <c r="G19" s="720">
        <f t="shared" si="1"/>
        <v>142800</v>
      </c>
      <c r="H19" s="721">
        <v>142800</v>
      </c>
      <c r="I19" s="721"/>
      <c r="J19" s="1086"/>
    </row>
    <row r="20" spans="1:10" x14ac:dyDescent="0.25">
      <c r="A20" s="719"/>
      <c r="B20" s="322" t="s">
        <v>773</v>
      </c>
      <c r="C20" s="641">
        <v>1850</v>
      </c>
      <c r="D20" s="720">
        <f t="shared" si="0"/>
        <v>1850000</v>
      </c>
      <c r="E20" s="720"/>
      <c r="F20" s="720">
        <v>1850000</v>
      </c>
      <c r="G20" s="720">
        <f t="shared" si="1"/>
        <v>0</v>
      </c>
      <c r="H20" s="721"/>
      <c r="I20" s="721"/>
      <c r="J20" s="1086"/>
    </row>
    <row r="21" spans="1:10" ht="52.5" customHeight="1" x14ac:dyDescent="0.25">
      <c r="A21" s="719"/>
      <c r="B21" s="322" t="s">
        <v>430</v>
      </c>
      <c r="C21" s="641">
        <v>800.9</v>
      </c>
      <c r="D21" s="720">
        <f t="shared" si="0"/>
        <v>800931.4</v>
      </c>
      <c r="E21" s="720"/>
      <c r="F21" s="720">
        <v>800931.4</v>
      </c>
      <c r="G21" s="720">
        <f t="shared" si="1"/>
        <v>0</v>
      </c>
      <c r="H21" s="721"/>
      <c r="I21" s="721"/>
      <c r="J21" s="1086"/>
    </row>
    <row r="22" spans="1:10" x14ac:dyDescent="0.25">
      <c r="A22" s="719"/>
      <c r="B22" s="322" t="s">
        <v>1128</v>
      </c>
      <c r="C22" s="641">
        <v>712.8</v>
      </c>
      <c r="D22" s="720">
        <f t="shared" si="0"/>
        <v>712805.5</v>
      </c>
      <c r="E22" s="720"/>
      <c r="F22" s="720">
        <v>712805.5</v>
      </c>
      <c r="G22" s="720">
        <f t="shared" si="1"/>
        <v>0</v>
      </c>
      <c r="H22" s="721"/>
      <c r="I22" s="721"/>
      <c r="J22" s="1086"/>
    </row>
    <row r="23" spans="1:10" x14ac:dyDescent="0.25">
      <c r="A23" s="719"/>
      <c r="B23" s="322" t="s">
        <v>283</v>
      </c>
      <c r="C23" s="641">
        <v>365.2</v>
      </c>
      <c r="D23" s="720">
        <f t="shared" si="0"/>
        <v>407019.2</v>
      </c>
      <c r="E23" s="720"/>
      <c r="F23" s="720">
        <v>407019.2</v>
      </c>
      <c r="G23" s="720">
        <f t="shared" si="1"/>
        <v>0</v>
      </c>
      <c r="H23" s="721"/>
      <c r="I23" s="721"/>
      <c r="J23" s="1086"/>
    </row>
    <row r="24" spans="1:10" x14ac:dyDescent="0.25">
      <c r="A24" s="719"/>
      <c r="B24" s="322" t="s">
        <v>959</v>
      </c>
      <c r="C24" s="641">
        <v>407</v>
      </c>
      <c r="D24" s="720">
        <f t="shared" si="0"/>
        <v>365175.3</v>
      </c>
      <c r="E24" s="720"/>
      <c r="F24" s="720">
        <v>365175.3</v>
      </c>
      <c r="G24" s="720">
        <f t="shared" si="1"/>
        <v>0</v>
      </c>
      <c r="H24" s="721"/>
      <c r="I24" s="721"/>
      <c r="J24" s="1086"/>
    </row>
    <row r="25" spans="1:10" x14ac:dyDescent="0.25">
      <c r="A25" s="719"/>
      <c r="B25" s="322" t="s">
        <v>432</v>
      </c>
      <c r="C25" s="641">
        <v>141.5</v>
      </c>
      <c r="D25" s="720">
        <f t="shared" si="0"/>
        <v>841115.5</v>
      </c>
      <c r="E25" s="720"/>
      <c r="F25" s="720">
        <v>841115.5</v>
      </c>
      <c r="G25" s="720">
        <f t="shared" si="1"/>
        <v>0</v>
      </c>
      <c r="H25" s="721"/>
      <c r="I25" s="721"/>
      <c r="J25" s="1086"/>
    </row>
    <row r="26" spans="1:10" x14ac:dyDescent="0.25">
      <c r="A26" s="719"/>
      <c r="B26" s="322" t="s">
        <v>1109</v>
      </c>
      <c r="C26" s="641">
        <v>42.4</v>
      </c>
      <c r="D26" s="720">
        <f t="shared" si="0"/>
        <v>75000</v>
      </c>
      <c r="E26" s="720"/>
      <c r="F26" s="720">
        <v>75000</v>
      </c>
      <c r="G26" s="720">
        <f t="shared" si="1"/>
        <v>0</v>
      </c>
      <c r="H26" s="721"/>
      <c r="I26" s="721"/>
      <c r="J26" s="1086"/>
    </row>
    <row r="27" spans="1:10" x14ac:dyDescent="0.25">
      <c r="A27" s="719"/>
      <c r="B27" s="322" t="s">
        <v>269</v>
      </c>
      <c r="C27" s="641">
        <v>75</v>
      </c>
      <c r="D27" s="720">
        <f t="shared" si="0"/>
        <v>141466.5</v>
      </c>
      <c r="E27" s="720"/>
      <c r="F27" s="720">
        <v>141466.5</v>
      </c>
      <c r="G27" s="720">
        <f t="shared" si="1"/>
        <v>0</v>
      </c>
      <c r="H27" s="721"/>
      <c r="I27" s="721"/>
      <c r="J27" s="1086"/>
    </row>
    <row r="28" spans="1:10" ht="31.5" x14ac:dyDescent="0.25">
      <c r="A28" s="719"/>
      <c r="B28" s="322" t="s">
        <v>124</v>
      </c>
      <c r="C28" s="641">
        <v>841.1</v>
      </c>
      <c r="D28" s="720">
        <f t="shared" si="0"/>
        <v>42418</v>
      </c>
      <c r="E28" s="720"/>
      <c r="F28" s="720">
        <v>42418</v>
      </c>
      <c r="G28" s="720"/>
      <c r="H28" s="721"/>
      <c r="I28" s="721"/>
      <c r="J28" s="1086"/>
    </row>
    <row r="29" spans="1:10" ht="31.5" x14ac:dyDescent="0.25">
      <c r="A29" s="719"/>
      <c r="B29" s="322" t="s">
        <v>112</v>
      </c>
      <c r="C29" s="641">
        <v>400</v>
      </c>
      <c r="D29" s="720">
        <f t="shared" si="0"/>
        <v>400000</v>
      </c>
      <c r="E29" s="720"/>
      <c r="F29" s="720">
        <v>400000</v>
      </c>
      <c r="G29" s="720">
        <f t="shared" si="1"/>
        <v>228060</v>
      </c>
      <c r="H29" s="721">
        <v>228060</v>
      </c>
      <c r="I29" s="721"/>
      <c r="J29" s="1086"/>
    </row>
    <row r="30" spans="1:10" ht="47.25" x14ac:dyDescent="0.25">
      <c r="A30" s="719"/>
      <c r="B30" s="322" t="s">
        <v>1139</v>
      </c>
      <c r="C30" s="641">
        <v>-0.9</v>
      </c>
      <c r="D30" s="720"/>
      <c r="E30" s="720"/>
      <c r="F30" s="720"/>
      <c r="G30" s="720"/>
      <c r="H30" s="721"/>
      <c r="I30" s="721"/>
      <c r="J30" s="1086"/>
    </row>
    <row r="31" spans="1:10" x14ac:dyDescent="0.25">
      <c r="A31" s="1083" t="s">
        <v>324</v>
      </c>
      <c r="B31" s="1083"/>
      <c r="C31" s="727">
        <v>0</v>
      </c>
      <c r="D31" s="723">
        <f t="shared" ref="D31:I31" si="2">SUM(D9:D29)</f>
        <v>12028532.17</v>
      </c>
      <c r="E31" s="723">
        <f t="shared" si="2"/>
        <v>2027600</v>
      </c>
      <c r="F31" s="723">
        <f t="shared" si="2"/>
        <v>10000932.17</v>
      </c>
      <c r="G31" s="723">
        <f t="shared" si="2"/>
        <v>14175900</v>
      </c>
      <c r="H31" s="722">
        <f t="shared" si="2"/>
        <v>6020500</v>
      </c>
      <c r="I31" s="722">
        <f t="shared" si="2"/>
        <v>8155400</v>
      </c>
      <c r="J31" s="1087"/>
    </row>
  </sheetData>
  <mergeCells count="10">
    <mergeCell ref="A31:B31"/>
    <mergeCell ref="J3:J5"/>
    <mergeCell ref="J6:J31"/>
    <mergeCell ref="A1:J1"/>
    <mergeCell ref="A3:A5"/>
    <mergeCell ref="B3:B5"/>
    <mergeCell ref="C3:C5"/>
    <mergeCell ref="D3:I3"/>
    <mergeCell ref="D4:F4"/>
    <mergeCell ref="G4:I4"/>
  </mergeCells>
  <pageMargins left="0.70866141732283472" right="0.11811023622047245" top="0.15748031496062992" bottom="0.15748031496062992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7"/>
  <sheetViews>
    <sheetView workbookViewId="0">
      <selection activeCell="H19" sqref="H19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78" t="s">
        <v>1165</v>
      </c>
      <c r="C2" s="1079"/>
      <c r="D2" s="1079"/>
      <c r="E2" s="1079"/>
      <c r="F2" s="1079"/>
      <c r="G2" s="1079"/>
      <c r="H2" s="1079"/>
    </row>
    <row r="4" spans="1:8" x14ac:dyDescent="0.3">
      <c r="G4" s="619"/>
    </row>
    <row r="5" spans="1:8" s="501" customFormat="1" ht="36.75" customHeight="1" x14ac:dyDescent="0.2">
      <c r="A5" s="691" t="s">
        <v>945</v>
      </c>
      <c r="B5" s="691" t="s">
        <v>353</v>
      </c>
      <c r="C5" s="692"/>
      <c r="D5" s="692"/>
      <c r="E5" s="692"/>
      <c r="F5" s="692"/>
      <c r="G5" s="466" t="s">
        <v>901</v>
      </c>
      <c r="H5" s="692" t="s">
        <v>819</v>
      </c>
    </row>
    <row r="6" spans="1:8" s="501" customFormat="1" ht="42.75" customHeight="1" x14ac:dyDescent="0.3">
      <c r="A6" s="693" t="s">
        <v>935</v>
      </c>
      <c r="B6" s="449" t="s">
        <v>202</v>
      </c>
      <c r="C6" s="594"/>
      <c r="D6" s="594"/>
      <c r="E6" s="594"/>
      <c r="F6" s="594"/>
      <c r="G6" s="595">
        <f>G7</f>
        <v>388.3</v>
      </c>
      <c r="H6" s="1089" t="s">
        <v>1070</v>
      </c>
    </row>
    <row r="7" spans="1:8" s="501" customFormat="1" ht="57.75" customHeight="1" x14ac:dyDescent="0.3">
      <c r="A7" s="596"/>
      <c r="B7" s="450" t="s">
        <v>388</v>
      </c>
      <c r="C7" s="596"/>
      <c r="D7" s="596"/>
      <c r="E7" s="596"/>
      <c r="F7" s="596"/>
      <c r="G7" s="593">
        <v>388.3</v>
      </c>
      <c r="H7" s="1089"/>
    </row>
  </sheetData>
  <mergeCells count="2">
    <mergeCell ref="B2:H2"/>
    <mergeCell ref="H6:H7"/>
  </mergeCells>
  <pageMargins left="1.299212598425197" right="0.70866141732283472" top="0.74803149606299213" bottom="0.74803149606299213" header="0.31496062992125984" footer="0.31496062992125984"/>
  <pageSetup paperSize="9" scale="6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27"/>
  <sheetViews>
    <sheetView topLeftCell="A10" workbookViewId="0">
      <selection activeCell="B8" sqref="B8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78" t="s">
        <v>1126</v>
      </c>
      <c r="C2" s="1079"/>
      <c r="D2" s="1079"/>
      <c r="E2" s="1079"/>
      <c r="F2" s="1079"/>
      <c r="G2" s="1079"/>
      <c r="H2" s="1079"/>
    </row>
    <row r="4" spans="1:8" ht="19.5" thickBot="1" x14ac:dyDescent="0.35">
      <c r="G4" s="518"/>
    </row>
    <row r="5" spans="1:8" s="501" customFormat="1" ht="36.75" customHeight="1" thickBot="1" x14ac:dyDescent="0.25">
      <c r="A5" s="497" t="s">
        <v>945</v>
      </c>
      <c r="B5" s="498" t="s">
        <v>353</v>
      </c>
      <c r="C5" s="499"/>
      <c r="D5" s="499"/>
      <c r="E5" s="499"/>
      <c r="F5" s="499"/>
      <c r="G5" s="598" t="s">
        <v>901</v>
      </c>
      <c r="H5" s="500" t="s">
        <v>819</v>
      </c>
    </row>
    <row r="6" spans="1:8" ht="54.75" customHeight="1" x14ac:dyDescent="0.3">
      <c r="A6" s="732" t="s">
        <v>902</v>
      </c>
      <c r="B6" s="733" t="s">
        <v>166</v>
      </c>
      <c r="C6" s="734"/>
      <c r="D6" s="734"/>
      <c r="E6" s="734"/>
      <c r="F6" s="734"/>
      <c r="G6" s="735">
        <f>G7</f>
        <v>22224.6</v>
      </c>
      <c r="H6" s="1090" t="s">
        <v>1157</v>
      </c>
    </row>
    <row r="7" spans="1:8" ht="56.25" x14ac:dyDescent="0.3">
      <c r="A7" s="656" t="s">
        <v>1017</v>
      </c>
      <c r="B7" s="449" t="s">
        <v>179</v>
      </c>
      <c r="C7" s="596"/>
      <c r="D7" s="596"/>
      <c r="E7" s="596"/>
      <c r="F7" s="596"/>
      <c r="G7" s="659">
        <f>G8</f>
        <v>22224.6</v>
      </c>
      <c r="H7" s="1091"/>
    </row>
    <row r="8" spans="1:8" ht="94.5" thickBot="1" x14ac:dyDescent="0.35">
      <c r="A8" s="736"/>
      <c r="B8" s="745" t="s">
        <v>1158</v>
      </c>
      <c r="C8" s="738"/>
      <c r="D8" s="738"/>
      <c r="E8" s="738"/>
      <c r="F8" s="738"/>
      <c r="G8" s="739">
        <v>22224.6</v>
      </c>
      <c r="H8" s="1092"/>
    </row>
    <row r="9" spans="1:8" s="501" customFormat="1" ht="30.75" customHeight="1" x14ac:dyDescent="0.3">
      <c r="A9" s="751" t="s">
        <v>520</v>
      </c>
      <c r="B9" s="428" t="s">
        <v>237</v>
      </c>
      <c r="C9" s="734"/>
      <c r="D9" s="734"/>
      <c r="E9" s="734"/>
      <c r="F9" s="734"/>
      <c r="G9" s="735">
        <f>G10+G16+G22+G25</f>
        <v>46627</v>
      </c>
      <c r="H9" s="1074" t="s">
        <v>1104</v>
      </c>
    </row>
    <row r="10" spans="1:8" s="592" customFormat="1" ht="29.25" customHeight="1" x14ac:dyDescent="0.3">
      <c r="A10" s="656" t="s">
        <v>514</v>
      </c>
      <c r="B10" s="449" t="s">
        <v>238</v>
      </c>
      <c r="C10" s="597"/>
      <c r="D10" s="597"/>
      <c r="E10" s="597"/>
      <c r="F10" s="597"/>
      <c r="G10" s="657">
        <f>G11</f>
        <v>2904</v>
      </c>
      <c r="H10" s="1075"/>
    </row>
    <row r="11" spans="1:8" s="592" customFormat="1" ht="63.75" customHeight="1" x14ac:dyDescent="0.3">
      <c r="A11" s="655"/>
      <c r="B11" s="450" t="s">
        <v>1051</v>
      </c>
      <c r="C11" s="597"/>
      <c r="D11" s="597"/>
      <c r="E11" s="597"/>
      <c r="F11" s="597"/>
      <c r="G11" s="658">
        <f>G12+G13+G14+G15</f>
        <v>2904</v>
      </c>
      <c r="H11" s="1075"/>
    </row>
    <row r="12" spans="1:8" s="592" customFormat="1" ht="29.25" customHeight="1" x14ac:dyDescent="0.3">
      <c r="A12" s="655"/>
      <c r="B12" s="450" t="s">
        <v>260</v>
      </c>
      <c r="C12" s="597"/>
      <c r="D12" s="597"/>
      <c r="E12" s="597"/>
      <c r="F12" s="597"/>
      <c r="G12" s="439">
        <v>1500</v>
      </c>
      <c r="H12" s="1075"/>
    </row>
    <row r="13" spans="1:8" s="592" customFormat="1" ht="29.25" customHeight="1" x14ac:dyDescent="0.3">
      <c r="A13" s="655"/>
      <c r="B13" s="450" t="s">
        <v>258</v>
      </c>
      <c r="C13" s="597"/>
      <c r="D13" s="597"/>
      <c r="E13" s="597"/>
      <c r="F13" s="597"/>
      <c r="G13" s="439">
        <v>500</v>
      </c>
      <c r="H13" s="1075"/>
    </row>
    <row r="14" spans="1:8" s="592" customFormat="1" ht="29.25" customHeight="1" x14ac:dyDescent="0.3">
      <c r="A14" s="655"/>
      <c r="B14" s="450" t="s">
        <v>259</v>
      </c>
      <c r="C14" s="597"/>
      <c r="D14" s="597"/>
      <c r="E14" s="597"/>
      <c r="F14" s="597"/>
      <c r="G14" s="439">
        <v>250</v>
      </c>
      <c r="H14" s="1075"/>
    </row>
    <row r="15" spans="1:8" s="592" customFormat="1" ht="29.25" customHeight="1" x14ac:dyDescent="0.3">
      <c r="A15" s="655"/>
      <c r="B15" s="450" t="s">
        <v>265</v>
      </c>
      <c r="C15" s="597"/>
      <c r="D15" s="597"/>
      <c r="E15" s="597"/>
      <c r="F15" s="597"/>
      <c r="G15" s="439">
        <v>654</v>
      </c>
      <c r="H15" s="1075"/>
    </row>
    <row r="16" spans="1:8" s="592" customFormat="1" ht="29.25" customHeight="1" x14ac:dyDescent="0.3">
      <c r="A16" s="656" t="s">
        <v>515</v>
      </c>
      <c r="B16" s="449" t="s">
        <v>240</v>
      </c>
      <c r="C16" s="597"/>
      <c r="D16" s="597"/>
      <c r="E16" s="597"/>
      <c r="F16" s="597"/>
      <c r="G16" s="657">
        <f>G18+G19+G20+G21</f>
        <v>2100</v>
      </c>
      <c r="H16" s="1075"/>
    </row>
    <row r="17" spans="1:8" s="592" customFormat="1" ht="60.75" customHeight="1" x14ac:dyDescent="0.3">
      <c r="A17" s="656"/>
      <c r="B17" s="450" t="s">
        <v>1051</v>
      </c>
      <c r="C17" s="597"/>
      <c r="D17" s="597"/>
      <c r="E17" s="597"/>
      <c r="F17" s="597"/>
      <c r="G17" s="657"/>
      <c r="H17" s="1075"/>
    </row>
    <row r="18" spans="1:8" s="592" customFormat="1" ht="29.25" customHeight="1" x14ac:dyDescent="0.3">
      <c r="A18" s="655"/>
      <c r="B18" s="450" t="s">
        <v>757</v>
      </c>
      <c r="C18" s="597"/>
      <c r="D18" s="597"/>
      <c r="E18" s="597"/>
      <c r="F18" s="597"/>
      <c r="G18" s="439">
        <v>600</v>
      </c>
      <c r="H18" s="1075"/>
    </row>
    <row r="19" spans="1:8" s="592" customFormat="1" ht="29.25" customHeight="1" x14ac:dyDescent="0.3">
      <c r="A19" s="655"/>
      <c r="B19" s="450" t="s">
        <v>759</v>
      </c>
      <c r="C19" s="597"/>
      <c r="D19" s="597"/>
      <c r="E19" s="597"/>
      <c r="F19" s="597"/>
      <c r="G19" s="439">
        <v>500</v>
      </c>
      <c r="H19" s="1075"/>
    </row>
    <row r="20" spans="1:8" s="592" customFormat="1" ht="29.25" customHeight="1" x14ac:dyDescent="0.3">
      <c r="A20" s="655"/>
      <c r="B20" s="450" t="s">
        <v>762</v>
      </c>
      <c r="C20" s="597"/>
      <c r="D20" s="597"/>
      <c r="E20" s="597"/>
      <c r="F20" s="597"/>
      <c r="G20" s="439">
        <v>400</v>
      </c>
      <c r="H20" s="1075"/>
    </row>
    <row r="21" spans="1:8" s="592" customFormat="1" ht="29.25" customHeight="1" x14ac:dyDescent="0.3">
      <c r="A21" s="655"/>
      <c r="B21" s="450" t="s">
        <v>760</v>
      </c>
      <c r="C21" s="597"/>
      <c r="D21" s="597"/>
      <c r="E21" s="597"/>
      <c r="F21" s="597"/>
      <c r="G21" s="439">
        <v>600</v>
      </c>
      <c r="H21" s="1075"/>
    </row>
    <row r="22" spans="1:8" s="592" customFormat="1" ht="29.25" customHeight="1" x14ac:dyDescent="0.3">
      <c r="A22" s="656" t="s">
        <v>517</v>
      </c>
      <c r="B22" s="449" t="s">
        <v>250</v>
      </c>
      <c r="C22" s="597"/>
      <c r="D22" s="597"/>
      <c r="E22" s="597"/>
      <c r="F22" s="597"/>
      <c r="G22" s="657">
        <f>G24</f>
        <v>-5004</v>
      </c>
      <c r="H22" s="1075"/>
    </row>
    <row r="23" spans="1:8" s="592" customFormat="1" ht="62.25" customHeight="1" x14ac:dyDescent="0.3">
      <c r="A23" s="656"/>
      <c r="B23" s="450" t="s">
        <v>1051</v>
      </c>
      <c r="C23" s="597"/>
      <c r="D23" s="597"/>
      <c r="E23" s="597"/>
      <c r="F23" s="597"/>
      <c r="G23" s="657">
        <f>G24</f>
        <v>-5004</v>
      </c>
      <c r="H23" s="1075"/>
    </row>
    <row r="24" spans="1:8" ht="35.25" customHeight="1" thickBot="1" x14ac:dyDescent="0.35">
      <c r="A24" s="728"/>
      <c r="B24" s="729" t="s">
        <v>1107</v>
      </c>
      <c r="C24" s="730"/>
      <c r="D24" s="730"/>
      <c r="E24" s="730"/>
      <c r="F24" s="730"/>
      <c r="G24" s="731">
        <v>-5004</v>
      </c>
      <c r="H24" s="1075"/>
    </row>
    <row r="25" spans="1:8" ht="35.25" customHeight="1" x14ac:dyDescent="0.3">
      <c r="A25" s="732" t="s">
        <v>514</v>
      </c>
      <c r="B25" s="733" t="s">
        <v>238</v>
      </c>
      <c r="C25" s="734"/>
      <c r="D25" s="734"/>
      <c r="E25" s="734"/>
      <c r="F25" s="734"/>
      <c r="G25" s="735">
        <f>G26</f>
        <v>46627</v>
      </c>
      <c r="H25" s="1074" t="s">
        <v>1143</v>
      </c>
    </row>
    <row r="26" spans="1:8" ht="94.5" thickBot="1" x14ac:dyDescent="0.35">
      <c r="A26" s="736"/>
      <c r="B26" s="737" t="s">
        <v>406</v>
      </c>
      <c r="C26" s="738"/>
      <c r="D26" s="738"/>
      <c r="E26" s="738"/>
      <c r="F26" s="738"/>
      <c r="G26" s="739">
        <v>46627</v>
      </c>
      <c r="H26" s="1076"/>
    </row>
    <row r="27" spans="1:8" s="515" customFormat="1" ht="19.5" thickBot="1" x14ac:dyDescent="0.35">
      <c r="A27" s="746"/>
      <c r="B27" s="747" t="s">
        <v>555</v>
      </c>
      <c r="C27" s="748"/>
      <c r="D27" s="748"/>
      <c r="E27" s="748"/>
      <c r="F27" s="748"/>
      <c r="G27" s="750">
        <f>G6+G9</f>
        <v>68851.600000000006</v>
      </c>
      <c r="H27" s="749"/>
    </row>
  </sheetData>
  <mergeCells count="4">
    <mergeCell ref="B2:H2"/>
    <mergeCell ref="H9:H24"/>
    <mergeCell ref="H25:H26"/>
    <mergeCell ref="H6:H8"/>
  </mergeCells>
  <pageMargins left="1.299212598425197" right="0.70866141732283472" top="0.74803149606299213" bottom="0.74803149606299213" header="0.31496062992125984" footer="0.31496062992125984"/>
  <pageSetup paperSize="9" scale="64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37"/>
  <sheetViews>
    <sheetView zoomScaleNormal="100" workbookViewId="0">
      <selection activeCell="N11" sqref="N11"/>
    </sheetView>
  </sheetViews>
  <sheetFormatPr defaultColWidth="9.140625" defaultRowHeight="18.75" x14ac:dyDescent="0.3"/>
  <cols>
    <col min="1" max="1" width="11.85546875" style="618" customWidth="1"/>
    <col min="2" max="2" width="90.710937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3.140625" style="462" customWidth="1"/>
    <col min="8" max="9" width="19.28515625" style="464" customWidth="1"/>
    <col min="10" max="10" width="29.42578125" style="462" customWidth="1"/>
    <col min="11" max="13" width="9.140625" style="462"/>
    <col min="14" max="14" width="14.140625" style="462" customWidth="1"/>
    <col min="15" max="16384" width="9.140625" style="462"/>
  </cols>
  <sheetData>
    <row r="2" spans="1:15" x14ac:dyDescent="0.3">
      <c r="B2" s="1078" t="s">
        <v>1125</v>
      </c>
      <c r="C2" s="1095"/>
      <c r="D2" s="1095"/>
      <c r="E2" s="1095"/>
      <c r="F2" s="1095"/>
      <c r="G2" s="1095"/>
      <c r="H2" s="1095"/>
      <c r="I2" s="1095"/>
      <c r="J2" s="1095"/>
    </row>
    <row r="4" spans="1:15" x14ac:dyDescent="0.3">
      <c r="H4" s="660"/>
      <c r="I4" s="660"/>
    </row>
    <row r="5" spans="1:15" s="551" customFormat="1" ht="61.5" customHeight="1" x14ac:dyDescent="0.3">
      <c r="A5" s="696" t="s">
        <v>945</v>
      </c>
      <c r="B5" s="697" t="s">
        <v>353</v>
      </c>
      <c r="C5" s="698"/>
      <c r="D5" s="698"/>
      <c r="E5" s="698"/>
      <c r="F5" s="698"/>
      <c r="G5" s="661" t="s">
        <v>901</v>
      </c>
      <c r="H5" s="699" t="s">
        <v>839</v>
      </c>
      <c r="I5" s="700" t="s">
        <v>811</v>
      </c>
      <c r="J5" s="701" t="s">
        <v>1106</v>
      </c>
      <c r="K5" s="694"/>
      <c r="L5" s="694"/>
      <c r="M5" s="694"/>
      <c r="N5" s="694"/>
      <c r="O5" s="694"/>
    </row>
    <row r="6" spans="1:15" s="551" customFormat="1" ht="36.75" customHeight="1" x14ac:dyDescent="0.3">
      <c r="A6" s="663" t="s">
        <v>520</v>
      </c>
      <c r="B6" s="567" t="s">
        <v>363</v>
      </c>
      <c r="C6" s="583"/>
      <c r="D6" s="583"/>
      <c r="E6" s="583"/>
      <c r="F6" s="583"/>
      <c r="G6" s="705">
        <f>SUM(H6:I6)</f>
        <v>4039.7</v>
      </c>
      <c r="H6" s="706">
        <f>SUM(H7+H9+H19)</f>
        <v>3246.2</v>
      </c>
      <c r="I6" s="662">
        <f>SUM(I7+I9+I19)</f>
        <v>793.5</v>
      </c>
      <c r="J6" s="1089" t="s">
        <v>1039</v>
      </c>
    </row>
    <row r="7" spans="1:15" s="551" customFormat="1" ht="27.75" customHeight="1" x14ac:dyDescent="0.3">
      <c r="A7" s="663" t="s">
        <v>514</v>
      </c>
      <c r="B7" s="323" t="s">
        <v>238</v>
      </c>
      <c r="C7" s="601"/>
      <c r="D7" s="601"/>
      <c r="E7" s="601"/>
      <c r="F7" s="601"/>
      <c r="G7" s="704">
        <f t="shared" ref="G7:G37" si="0">SUM(H7:I7)</f>
        <v>100</v>
      </c>
      <c r="H7" s="662">
        <f>SUM(H8:H8)</f>
        <v>100</v>
      </c>
      <c r="I7" s="662"/>
      <c r="J7" s="1089"/>
    </row>
    <row r="8" spans="1:15" s="551" customFormat="1" ht="46.5" customHeight="1" x14ac:dyDescent="0.3">
      <c r="A8" s="702"/>
      <c r="B8" s="664" t="s">
        <v>1038</v>
      </c>
      <c r="C8" s="665">
        <v>100000</v>
      </c>
      <c r="D8" s="666" t="s">
        <v>514</v>
      </c>
      <c r="E8" s="667"/>
      <c r="F8" s="667"/>
      <c r="G8" s="704">
        <f t="shared" si="0"/>
        <v>100</v>
      </c>
      <c r="H8" s="668">
        <v>100</v>
      </c>
      <c r="I8" s="668"/>
      <c r="J8" s="1089"/>
    </row>
    <row r="9" spans="1:15" s="551" customFormat="1" ht="33" customHeight="1" x14ac:dyDescent="0.3">
      <c r="A9" s="663" t="s">
        <v>515</v>
      </c>
      <c r="B9" s="323" t="s">
        <v>240</v>
      </c>
      <c r="C9" s="601"/>
      <c r="D9" s="601"/>
      <c r="E9" s="601"/>
      <c r="F9" s="601"/>
      <c r="G9" s="704">
        <f t="shared" si="0"/>
        <v>3496.2</v>
      </c>
      <c r="H9" s="662">
        <f>SUM(H10:H17)</f>
        <v>2846.2</v>
      </c>
      <c r="I9" s="662">
        <f>SUM(I10:I18)</f>
        <v>650</v>
      </c>
      <c r="J9" s="1089"/>
    </row>
    <row r="10" spans="1:15" s="551" customFormat="1" ht="57" customHeight="1" x14ac:dyDescent="0.3">
      <c r="A10" s="1096"/>
      <c r="B10" s="664" t="s">
        <v>1037</v>
      </c>
      <c r="C10" s="665">
        <v>100000</v>
      </c>
      <c r="D10" s="666" t="s">
        <v>515</v>
      </c>
      <c r="E10" s="667"/>
      <c r="F10" s="667"/>
      <c r="G10" s="704">
        <f t="shared" si="0"/>
        <v>100</v>
      </c>
      <c r="H10" s="668">
        <v>100</v>
      </c>
      <c r="I10" s="668"/>
      <c r="J10" s="1089"/>
    </row>
    <row r="11" spans="1:15" s="551" customFormat="1" ht="49.5" customHeight="1" x14ac:dyDescent="0.3">
      <c r="A11" s="1096"/>
      <c r="B11" s="664" t="s">
        <v>1080</v>
      </c>
      <c r="C11" s="665">
        <v>200000</v>
      </c>
      <c r="D11" s="666" t="s">
        <v>515</v>
      </c>
      <c r="E11" s="667"/>
      <c r="F11" s="667"/>
      <c r="G11" s="704">
        <f t="shared" si="0"/>
        <v>200</v>
      </c>
      <c r="H11" s="668">
        <v>200</v>
      </c>
      <c r="I11" s="668"/>
      <c r="J11" s="1089"/>
    </row>
    <row r="12" spans="1:15" s="551" customFormat="1" ht="48" customHeight="1" x14ac:dyDescent="0.3">
      <c r="A12" s="1096"/>
      <c r="B12" s="664" t="s">
        <v>1036</v>
      </c>
      <c r="C12" s="665">
        <v>200000</v>
      </c>
      <c r="D12" s="666" t="s">
        <v>515</v>
      </c>
      <c r="E12" s="667"/>
      <c r="F12" s="667"/>
      <c r="G12" s="704">
        <f t="shared" si="0"/>
        <v>200</v>
      </c>
      <c r="H12" s="668">
        <v>200</v>
      </c>
      <c r="I12" s="668"/>
      <c r="J12" s="1089"/>
    </row>
    <row r="13" spans="1:15" s="551" customFormat="1" ht="42.75" customHeight="1" x14ac:dyDescent="0.3">
      <c r="A13" s="1096"/>
      <c r="B13" s="664" t="s">
        <v>1035</v>
      </c>
      <c r="C13" s="665">
        <v>300000</v>
      </c>
      <c r="D13" s="666" t="s">
        <v>515</v>
      </c>
      <c r="E13" s="667"/>
      <c r="F13" s="667"/>
      <c r="G13" s="704">
        <f t="shared" si="0"/>
        <v>300</v>
      </c>
      <c r="H13" s="668">
        <v>300</v>
      </c>
      <c r="I13" s="668"/>
      <c r="J13" s="1089"/>
    </row>
    <row r="14" spans="1:15" s="551" customFormat="1" ht="52.5" customHeight="1" x14ac:dyDescent="0.3">
      <c r="A14" s="1096"/>
      <c r="B14" s="664" t="s">
        <v>1081</v>
      </c>
      <c r="C14" s="665">
        <v>966400</v>
      </c>
      <c r="D14" s="666" t="s">
        <v>515</v>
      </c>
      <c r="E14" s="667"/>
      <c r="F14" s="667"/>
      <c r="G14" s="704">
        <f t="shared" si="0"/>
        <v>966.4</v>
      </c>
      <c r="H14" s="668">
        <v>966.4</v>
      </c>
      <c r="I14" s="668"/>
      <c r="J14" s="1089"/>
    </row>
    <row r="15" spans="1:15" s="551" customFormat="1" ht="50.25" customHeight="1" x14ac:dyDescent="0.3">
      <c r="A15" s="1096"/>
      <c r="B15" s="664" t="s">
        <v>1034</v>
      </c>
      <c r="C15" s="665">
        <v>79800</v>
      </c>
      <c r="D15" s="666" t="s">
        <v>515</v>
      </c>
      <c r="E15" s="667"/>
      <c r="F15" s="667"/>
      <c r="G15" s="704">
        <f t="shared" si="0"/>
        <v>79.8</v>
      </c>
      <c r="H15" s="668">
        <v>79.8</v>
      </c>
      <c r="I15" s="668"/>
      <c r="J15" s="1089"/>
    </row>
    <row r="16" spans="1:15" s="551" customFormat="1" ht="44.25" customHeight="1" x14ac:dyDescent="0.3">
      <c r="A16" s="1096"/>
      <c r="B16" s="664" t="s">
        <v>1033</v>
      </c>
      <c r="C16" s="665">
        <v>500000</v>
      </c>
      <c r="D16" s="666" t="s">
        <v>515</v>
      </c>
      <c r="E16" s="667"/>
      <c r="F16" s="667"/>
      <c r="G16" s="704">
        <f t="shared" si="0"/>
        <v>500</v>
      </c>
      <c r="H16" s="668">
        <v>500</v>
      </c>
      <c r="I16" s="668"/>
      <c r="J16" s="1089"/>
    </row>
    <row r="17" spans="1:10" s="551" customFormat="1" ht="61.5" customHeight="1" x14ac:dyDescent="0.3">
      <c r="A17" s="1096"/>
      <c r="B17" s="664" t="s">
        <v>1032</v>
      </c>
      <c r="C17" s="665">
        <v>500000</v>
      </c>
      <c r="D17" s="666" t="s">
        <v>515</v>
      </c>
      <c r="E17" s="667"/>
      <c r="F17" s="667"/>
      <c r="G17" s="704">
        <f t="shared" si="0"/>
        <v>500</v>
      </c>
      <c r="H17" s="668">
        <v>500</v>
      </c>
      <c r="I17" s="668"/>
      <c r="J17" s="1089"/>
    </row>
    <row r="18" spans="1:10" s="551" customFormat="1" ht="94.5" customHeight="1" x14ac:dyDescent="0.3">
      <c r="A18" s="703"/>
      <c r="B18" s="322" t="s">
        <v>1053</v>
      </c>
      <c r="C18" s="665"/>
      <c r="D18" s="666"/>
      <c r="E18" s="667"/>
      <c r="F18" s="667"/>
      <c r="G18" s="704">
        <f t="shared" si="0"/>
        <v>650</v>
      </c>
      <c r="H18" s="668"/>
      <c r="I18" s="668">
        <v>650</v>
      </c>
      <c r="J18" s="689" t="s">
        <v>1068</v>
      </c>
    </row>
    <row r="19" spans="1:10" s="551" customFormat="1" ht="36.75" customHeight="1" x14ac:dyDescent="0.3">
      <c r="A19" s="663" t="s">
        <v>516</v>
      </c>
      <c r="B19" s="323" t="s">
        <v>252</v>
      </c>
      <c r="C19" s="601"/>
      <c r="D19" s="601"/>
      <c r="E19" s="601"/>
      <c r="F19" s="601"/>
      <c r="G19" s="704">
        <f t="shared" si="0"/>
        <v>443.5</v>
      </c>
      <c r="H19" s="662">
        <f>SUM(H21:H21)</f>
        <v>300</v>
      </c>
      <c r="I19" s="662">
        <f>I20</f>
        <v>143.5</v>
      </c>
      <c r="J19" s="689"/>
    </row>
    <row r="20" spans="1:10" s="551" customFormat="1" ht="107.25" customHeight="1" x14ac:dyDescent="0.3">
      <c r="A20" s="702"/>
      <c r="B20" s="382" t="s">
        <v>1056</v>
      </c>
      <c r="C20" s="643"/>
      <c r="D20" s="643"/>
      <c r="E20" s="643"/>
      <c r="F20" s="643"/>
      <c r="G20" s="704">
        <f t="shared" si="0"/>
        <v>143.5</v>
      </c>
      <c r="H20" s="695"/>
      <c r="I20" s="695">
        <v>143.5</v>
      </c>
      <c r="J20" s="689" t="s">
        <v>1069</v>
      </c>
    </row>
    <row r="21" spans="1:10" s="551" customFormat="1" ht="68.25" customHeight="1" x14ac:dyDescent="0.3">
      <c r="A21" s="702"/>
      <c r="B21" s="664" t="s">
        <v>1031</v>
      </c>
      <c r="C21" s="665">
        <v>300000</v>
      </c>
      <c r="D21" s="666" t="s">
        <v>516</v>
      </c>
      <c r="E21" s="667"/>
      <c r="F21" s="667"/>
      <c r="G21" s="704">
        <f t="shared" si="0"/>
        <v>300</v>
      </c>
      <c r="H21" s="668">
        <v>300</v>
      </c>
      <c r="I21" s="668"/>
      <c r="J21" s="1089" t="s">
        <v>1068</v>
      </c>
    </row>
    <row r="22" spans="1:10" s="551" customFormat="1" ht="31.5" customHeight="1" x14ac:dyDescent="0.3">
      <c r="A22" s="663" t="s">
        <v>847</v>
      </c>
      <c r="B22" s="323" t="s">
        <v>365</v>
      </c>
      <c r="C22" s="601"/>
      <c r="D22" s="601"/>
      <c r="E22" s="601"/>
      <c r="F22" s="601"/>
      <c r="G22" s="704">
        <f t="shared" si="0"/>
        <v>1890</v>
      </c>
      <c r="H22" s="662">
        <f>SUM(H23)</f>
        <v>1890</v>
      </c>
      <c r="I22" s="695"/>
      <c r="J22" s="1089"/>
    </row>
    <row r="23" spans="1:10" s="551" customFormat="1" ht="35.25" customHeight="1" x14ac:dyDescent="0.3">
      <c r="A23" s="663" t="s">
        <v>824</v>
      </c>
      <c r="B23" s="323" t="s">
        <v>288</v>
      </c>
      <c r="C23" s="601"/>
      <c r="D23" s="601"/>
      <c r="E23" s="601"/>
      <c r="F23" s="601"/>
      <c r="G23" s="704">
        <f t="shared" si="0"/>
        <v>1890</v>
      </c>
      <c r="H23" s="662">
        <f>SUM(H24:H25)</f>
        <v>1890</v>
      </c>
      <c r="I23" s="695"/>
      <c r="J23" s="1089"/>
    </row>
    <row r="24" spans="1:10" s="551" customFormat="1" ht="37.5" customHeight="1" x14ac:dyDescent="0.3">
      <c r="A24" s="702"/>
      <c r="B24" s="664" t="s">
        <v>1030</v>
      </c>
      <c r="C24" s="665">
        <v>390000</v>
      </c>
      <c r="D24" s="666" t="s">
        <v>824</v>
      </c>
      <c r="E24" s="667"/>
      <c r="F24" s="667"/>
      <c r="G24" s="704">
        <f t="shared" si="0"/>
        <v>390</v>
      </c>
      <c r="H24" s="668">
        <v>390</v>
      </c>
      <c r="I24" s="668"/>
      <c r="J24" s="1089"/>
    </row>
    <row r="25" spans="1:10" s="551" customFormat="1" ht="45.75" customHeight="1" x14ac:dyDescent="0.3">
      <c r="A25" s="702"/>
      <c r="B25" s="664" t="s">
        <v>1029</v>
      </c>
      <c r="C25" s="665">
        <v>1500000</v>
      </c>
      <c r="D25" s="666" t="s">
        <v>824</v>
      </c>
      <c r="E25" s="667"/>
      <c r="F25" s="667"/>
      <c r="G25" s="704">
        <f t="shared" si="0"/>
        <v>1500</v>
      </c>
      <c r="H25" s="668">
        <v>1500</v>
      </c>
      <c r="I25" s="668"/>
      <c r="J25" s="1089"/>
    </row>
    <row r="26" spans="1:10" s="551" customFormat="1" ht="26.25" customHeight="1" x14ac:dyDescent="0.3">
      <c r="A26" s="663" t="s">
        <v>5</v>
      </c>
      <c r="B26" s="323" t="s">
        <v>366</v>
      </c>
      <c r="C26" s="601"/>
      <c r="D26" s="601"/>
      <c r="E26" s="601"/>
      <c r="F26" s="601"/>
      <c r="G26" s="704">
        <f t="shared" si="0"/>
        <v>4452.3</v>
      </c>
      <c r="H26" s="611">
        <f>SUM(H27)</f>
        <v>4452.3</v>
      </c>
      <c r="I26" s="612"/>
      <c r="J26" s="1089"/>
    </row>
    <row r="27" spans="1:10" s="551" customFormat="1" ht="27.75" customHeight="1" x14ac:dyDescent="0.3">
      <c r="A27" s="663" t="s">
        <v>2</v>
      </c>
      <c r="B27" s="323" t="s">
        <v>1021</v>
      </c>
      <c r="C27" s="601"/>
      <c r="D27" s="601"/>
      <c r="E27" s="601"/>
      <c r="F27" s="601"/>
      <c r="G27" s="704">
        <f t="shared" si="0"/>
        <v>4452.3</v>
      </c>
      <c r="H27" s="611">
        <f>SUM(H28:H33)</f>
        <v>4452.3</v>
      </c>
      <c r="I27" s="612"/>
      <c r="J27" s="1089"/>
    </row>
    <row r="28" spans="1:10" s="551" customFormat="1" ht="58.5" customHeight="1" x14ac:dyDescent="0.3">
      <c r="A28" s="702"/>
      <c r="B28" s="664" t="s">
        <v>1028</v>
      </c>
      <c r="C28" s="665">
        <v>30000</v>
      </c>
      <c r="D28" s="666" t="s">
        <v>2</v>
      </c>
      <c r="E28" s="667"/>
      <c r="F28" s="667"/>
      <c r="G28" s="704">
        <f t="shared" si="0"/>
        <v>30</v>
      </c>
      <c r="H28" s="669">
        <v>30</v>
      </c>
      <c r="I28" s="669"/>
      <c r="J28" s="1089"/>
    </row>
    <row r="29" spans="1:10" s="551" customFormat="1" ht="53.25" customHeight="1" x14ac:dyDescent="0.3">
      <c r="A29" s="702"/>
      <c r="B29" s="664" t="s">
        <v>1027</v>
      </c>
      <c r="C29" s="665">
        <v>667368</v>
      </c>
      <c r="D29" s="666" t="s">
        <v>2</v>
      </c>
      <c r="E29" s="667"/>
      <c r="F29" s="667"/>
      <c r="G29" s="704">
        <f t="shared" si="0"/>
        <v>667.4</v>
      </c>
      <c r="H29" s="669">
        <v>667.4</v>
      </c>
      <c r="I29" s="669"/>
      <c r="J29" s="1089"/>
    </row>
    <row r="30" spans="1:10" s="551" customFormat="1" ht="51.75" customHeight="1" x14ac:dyDescent="0.3">
      <c r="A30" s="702"/>
      <c r="B30" s="664" t="s">
        <v>1026</v>
      </c>
      <c r="C30" s="665">
        <v>783920</v>
      </c>
      <c r="D30" s="666" t="s">
        <v>2</v>
      </c>
      <c r="E30" s="667"/>
      <c r="F30" s="667"/>
      <c r="G30" s="704">
        <f t="shared" si="0"/>
        <v>783.9</v>
      </c>
      <c r="H30" s="669">
        <v>783.9</v>
      </c>
      <c r="I30" s="669"/>
      <c r="J30" s="1089"/>
    </row>
    <row r="31" spans="1:10" s="551" customFormat="1" ht="30" customHeight="1" x14ac:dyDescent="0.3">
      <c r="A31" s="702"/>
      <c r="B31" s="664" t="s">
        <v>1025</v>
      </c>
      <c r="C31" s="665">
        <v>2836000</v>
      </c>
      <c r="D31" s="666" t="s">
        <v>2</v>
      </c>
      <c r="E31" s="667"/>
      <c r="F31" s="667"/>
      <c r="G31" s="704">
        <f t="shared" si="0"/>
        <v>2836</v>
      </c>
      <c r="H31" s="669">
        <v>2836</v>
      </c>
      <c r="I31" s="669"/>
      <c r="J31" s="1089"/>
    </row>
    <row r="32" spans="1:10" s="551" customFormat="1" ht="39" customHeight="1" x14ac:dyDescent="0.3">
      <c r="A32" s="702"/>
      <c r="B32" s="664" t="s">
        <v>1024</v>
      </c>
      <c r="C32" s="665">
        <v>90000</v>
      </c>
      <c r="D32" s="666" t="s">
        <v>2</v>
      </c>
      <c r="E32" s="667"/>
      <c r="F32" s="667"/>
      <c r="G32" s="704">
        <f t="shared" si="0"/>
        <v>90</v>
      </c>
      <c r="H32" s="669">
        <v>90</v>
      </c>
      <c r="I32" s="669"/>
      <c r="J32" s="1089"/>
    </row>
    <row r="33" spans="1:10" s="551" customFormat="1" ht="38.25" customHeight="1" x14ac:dyDescent="0.3">
      <c r="A33" s="702"/>
      <c r="B33" s="664" t="s">
        <v>1023</v>
      </c>
      <c r="C33" s="665">
        <v>45000</v>
      </c>
      <c r="D33" s="666" t="s">
        <v>2</v>
      </c>
      <c r="E33" s="667"/>
      <c r="F33" s="667"/>
      <c r="G33" s="704">
        <f t="shared" si="0"/>
        <v>45</v>
      </c>
      <c r="H33" s="669">
        <v>45</v>
      </c>
      <c r="I33" s="669"/>
      <c r="J33" s="1089"/>
    </row>
    <row r="34" spans="1:10" s="551" customFormat="1" ht="25.5" customHeight="1" x14ac:dyDescent="0.3">
      <c r="A34" s="663" t="s">
        <v>825</v>
      </c>
      <c r="B34" s="323" t="s">
        <v>316</v>
      </c>
      <c r="C34" s="601"/>
      <c r="D34" s="601"/>
      <c r="E34" s="601"/>
      <c r="F34" s="601"/>
      <c r="G34" s="704">
        <f t="shared" si="0"/>
        <v>400</v>
      </c>
      <c r="H34" s="662">
        <f>SUM(H35)</f>
        <v>400</v>
      </c>
      <c r="I34" s="695"/>
      <c r="J34" s="1089"/>
    </row>
    <row r="35" spans="1:10" s="551" customFormat="1" ht="26.25" customHeight="1" x14ac:dyDescent="0.3">
      <c r="A35" s="663" t="s">
        <v>827</v>
      </c>
      <c r="B35" s="323" t="s">
        <v>317</v>
      </c>
      <c r="C35" s="601"/>
      <c r="D35" s="601"/>
      <c r="E35" s="601"/>
      <c r="F35" s="601"/>
      <c r="G35" s="704">
        <f t="shared" si="0"/>
        <v>400</v>
      </c>
      <c r="H35" s="662">
        <f>SUM(H36)</f>
        <v>400</v>
      </c>
      <c r="I35" s="695"/>
      <c r="J35" s="1089"/>
    </row>
    <row r="36" spans="1:10" s="551" customFormat="1" ht="51" customHeight="1" x14ac:dyDescent="0.3">
      <c r="A36" s="702"/>
      <c r="B36" s="664" t="s">
        <v>1022</v>
      </c>
      <c r="C36" s="665">
        <v>400000</v>
      </c>
      <c r="D36" s="666" t="s">
        <v>827</v>
      </c>
      <c r="E36" s="667"/>
      <c r="F36" s="667"/>
      <c r="G36" s="704">
        <f t="shared" si="0"/>
        <v>400</v>
      </c>
      <c r="H36" s="668">
        <v>400</v>
      </c>
      <c r="I36" s="668"/>
      <c r="J36" s="1089"/>
    </row>
    <row r="37" spans="1:10" s="515" customFormat="1" ht="39" customHeight="1" x14ac:dyDescent="0.3">
      <c r="A37" s="1093" t="s">
        <v>555</v>
      </c>
      <c r="B37" s="1094"/>
      <c r="C37" s="670"/>
      <c r="D37" s="670"/>
      <c r="E37" s="670"/>
      <c r="F37" s="670"/>
      <c r="G37" s="704">
        <f t="shared" si="0"/>
        <v>10782</v>
      </c>
      <c r="H37" s="671">
        <f>SUM(H6+H22+H26+H34)</f>
        <v>9988.5</v>
      </c>
      <c r="I37" s="671">
        <f>SUM(I6+I22+I26+I34)</f>
        <v>793.5</v>
      </c>
      <c r="J37" s="670"/>
    </row>
  </sheetData>
  <mergeCells count="5">
    <mergeCell ref="J21:J36"/>
    <mergeCell ref="A37:B37"/>
    <mergeCell ref="B2:J2"/>
    <mergeCell ref="A10:A17"/>
    <mergeCell ref="J6:J17"/>
  </mergeCells>
  <pageMargins left="0.59055118110236227" right="0.27559055118110237" top="0.23" bottom="0.2" header="0.18" footer="0.16"/>
  <pageSetup paperSize="9" scale="5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N8" sqref="N8"/>
    </sheetView>
  </sheetViews>
  <sheetFormatPr defaultColWidth="9.140625" defaultRowHeight="15.75" x14ac:dyDescent="0.25"/>
  <cols>
    <col min="1" max="1" width="7.85546875" style="712" customWidth="1"/>
    <col min="2" max="2" width="52.42578125" style="712" customWidth="1"/>
    <col min="3" max="3" width="12.140625" style="712" customWidth="1"/>
    <col min="4" max="4" width="16.5703125" style="712" hidden="1" customWidth="1"/>
    <col min="5" max="5" width="14.42578125" style="712" hidden="1" customWidth="1"/>
    <col min="6" max="6" width="18.140625" style="712" hidden="1" customWidth="1"/>
    <col min="7" max="7" width="15.140625" style="712" hidden="1" customWidth="1"/>
    <col min="8" max="8" width="14.7109375" style="712" hidden="1" customWidth="1"/>
    <col min="9" max="9" width="16.42578125" style="712" hidden="1" customWidth="1"/>
    <col min="10" max="10" width="21" style="712" customWidth="1"/>
    <col min="11" max="16384" width="9.140625" style="712"/>
  </cols>
  <sheetData>
    <row r="1" spans="1:17" ht="54" customHeight="1" x14ac:dyDescent="0.25">
      <c r="A1" s="1088" t="s">
        <v>1141</v>
      </c>
      <c r="B1" s="1088"/>
      <c r="C1" s="1088"/>
      <c r="D1" s="1088"/>
      <c r="E1" s="1088"/>
      <c r="F1" s="1088"/>
      <c r="G1" s="1088"/>
      <c r="H1" s="1088"/>
      <c r="I1" s="1088"/>
      <c r="J1" s="1088"/>
    </row>
    <row r="2" spans="1:17" x14ac:dyDescent="0.25">
      <c r="I2" s="713" t="s">
        <v>1130</v>
      </c>
    </row>
    <row r="3" spans="1:17" ht="19.5" customHeight="1" x14ac:dyDescent="0.25">
      <c r="A3" s="1084" t="s">
        <v>655</v>
      </c>
      <c r="B3" s="1084" t="s">
        <v>1105</v>
      </c>
      <c r="C3" s="1084" t="s">
        <v>901</v>
      </c>
      <c r="D3" s="1084" t="s">
        <v>1131</v>
      </c>
      <c r="E3" s="1084"/>
      <c r="F3" s="1084"/>
      <c r="G3" s="1084"/>
      <c r="H3" s="1084"/>
      <c r="I3" s="1084"/>
      <c r="J3" s="1084" t="s">
        <v>1106</v>
      </c>
      <c r="K3" s="714"/>
      <c r="L3" s="714"/>
      <c r="M3" s="714"/>
      <c r="N3" s="714"/>
      <c r="O3" s="714"/>
      <c r="P3" s="714"/>
      <c r="Q3" s="714"/>
    </row>
    <row r="4" spans="1:17" ht="40.5" customHeight="1" x14ac:dyDescent="0.25">
      <c r="A4" s="1084"/>
      <c r="B4" s="1084"/>
      <c r="C4" s="1084"/>
      <c r="D4" s="1084" t="s">
        <v>1132</v>
      </c>
      <c r="E4" s="1084"/>
      <c r="F4" s="1084"/>
      <c r="G4" s="1084" t="s">
        <v>1133</v>
      </c>
      <c r="H4" s="1084"/>
      <c r="I4" s="1084"/>
      <c r="J4" s="1084"/>
      <c r="K4" s="714"/>
      <c r="L4" s="714"/>
      <c r="M4" s="714"/>
      <c r="N4" s="714"/>
      <c r="O4" s="714"/>
      <c r="P4" s="714"/>
      <c r="Q4" s="714"/>
    </row>
    <row r="5" spans="1:17" ht="0.75" hidden="1" customHeight="1" x14ac:dyDescent="0.25">
      <c r="A5" s="1084"/>
      <c r="B5" s="1084"/>
      <c r="C5" s="1084"/>
      <c r="D5" s="715" t="s">
        <v>324</v>
      </c>
      <c r="E5" s="715" t="s">
        <v>519</v>
      </c>
      <c r="F5" s="715" t="s">
        <v>1134</v>
      </c>
      <c r="G5" s="715" t="s">
        <v>324</v>
      </c>
      <c r="H5" s="716" t="s">
        <v>1135</v>
      </c>
      <c r="I5" s="716" t="s">
        <v>1136</v>
      </c>
      <c r="J5" s="1084"/>
      <c r="K5" s="714"/>
      <c r="L5" s="714"/>
      <c r="M5" s="714"/>
      <c r="N5" s="714"/>
      <c r="O5" s="714"/>
      <c r="P5" s="714"/>
      <c r="Q5" s="714"/>
    </row>
    <row r="6" spans="1:17" x14ac:dyDescent="0.25">
      <c r="A6" s="724" t="s">
        <v>520</v>
      </c>
      <c r="B6" s="323" t="s">
        <v>237</v>
      </c>
      <c r="C6" s="725">
        <f>C7</f>
        <v>3.694822225952521E-13</v>
      </c>
      <c r="D6" s="718"/>
      <c r="E6" s="718"/>
      <c r="F6" s="718"/>
      <c r="G6" s="718"/>
      <c r="H6" s="717"/>
      <c r="I6" s="717"/>
      <c r="J6" s="1097" t="s">
        <v>1142</v>
      </c>
    </row>
    <row r="7" spans="1:17" x14ac:dyDescent="0.25">
      <c r="A7" s="663" t="s">
        <v>516</v>
      </c>
      <c r="B7" s="323" t="s">
        <v>252</v>
      </c>
      <c r="C7" s="725">
        <f>SUM(C8:C12)</f>
        <v>3.694822225952521E-13</v>
      </c>
      <c r="D7" s="718"/>
      <c r="E7" s="718"/>
      <c r="F7" s="718"/>
      <c r="G7" s="718"/>
      <c r="H7" s="717"/>
      <c r="I7" s="717"/>
      <c r="J7" s="1098"/>
    </row>
    <row r="8" spans="1:17" ht="147" customHeight="1" x14ac:dyDescent="0.3">
      <c r="A8" s="663"/>
      <c r="B8" s="322" t="s">
        <v>1138</v>
      </c>
      <c r="C8" s="439">
        <v>-14175.9</v>
      </c>
      <c r="D8" s="718"/>
      <c r="E8" s="718"/>
      <c r="F8" s="718"/>
      <c r="G8" s="718"/>
      <c r="H8" s="717"/>
      <c r="I8" s="717"/>
      <c r="J8" s="1098"/>
    </row>
    <row r="9" spans="1:17" ht="33.75" customHeight="1" x14ac:dyDescent="0.3">
      <c r="A9" s="719"/>
      <c r="B9" s="322" t="s">
        <v>1129</v>
      </c>
      <c r="C9" s="439">
        <v>8155.4</v>
      </c>
      <c r="D9" s="720">
        <f>SUM(E9:F9)</f>
        <v>1584800.77</v>
      </c>
      <c r="E9" s="720"/>
      <c r="F9" s="720">
        <v>1584800.77</v>
      </c>
      <c r="G9" s="720">
        <f>SUM(H9:I9)</f>
        <v>8155400</v>
      </c>
      <c r="H9" s="721"/>
      <c r="I9" s="721">
        <v>8155400</v>
      </c>
      <c r="J9" s="1098"/>
    </row>
    <row r="10" spans="1:17" ht="18.75" x14ac:dyDescent="0.3">
      <c r="A10" s="719"/>
      <c r="B10" s="322" t="s">
        <v>1127</v>
      </c>
      <c r="C10" s="439">
        <v>5649.6</v>
      </c>
      <c r="D10" s="720">
        <f t="shared" ref="D10:D12" si="0">SUM(E10:F10)</f>
        <v>2580200</v>
      </c>
      <c r="E10" s="720"/>
      <c r="F10" s="720">
        <v>2580200</v>
      </c>
      <c r="G10" s="720">
        <f t="shared" ref="G10:G12" si="1">SUM(H10:I10)</f>
        <v>5649640</v>
      </c>
      <c r="H10" s="721">
        <v>5649640</v>
      </c>
      <c r="I10" s="721"/>
      <c r="J10" s="1098"/>
    </row>
    <row r="11" spans="1:17" ht="18.75" x14ac:dyDescent="0.3">
      <c r="A11" s="719"/>
      <c r="B11" s="322" t="s">
        <v>969</v>
      </c>
      <c r="C11" s="439">
        <v>142.80000000000001</v>
      </c>
      <c r="D11" s="720">
        <f t="shared" si="0"/>
        <v>200000</v>
      </c>
      <c r="E11" s="720"/>
      <c r="F11" s="720">
        <v>200000</v>
      </c>
      <c r="G11" s="720">
        <f t="shared" si="1"/>
        <v>142800</v>
      </c>
      <c r="H11" s="721">
        <v>142800</v>
      </c>
      <c r="I11" s="721"/>
      <c r="J11" s="1098"/>
    </row>
    <row r="12" spans="1:17" ht="32.25" x14ac:dyDescent="0.3">
      <c r="A12" s="719"/>
      <c r="B12" s="322" t="s">
        <v>112</v>
      </c>
      <c r="C12" s="439">
        <v>228.1</v>
      </c>
      <c r="D12" s="720">
        <f t="shared" si="0"/>
        <v>400000</v>
      </c>
      <c r="E12" s="720"/>
      <c r="F12" s="720">
        <v>400000</v>
      </c>
      <c r="G12" s="720">
        <f t="shared" si="1"/>
        <v>228060</v>
      </c>
      <c r="H12" s="721">
        <v>228060</v>
      </c>
      <c r="I12" s="721"/>
      <c r="J12" s="1098"/>
    </row>
    <row r="13" spans="1:17" x14ac:dyDescent="0.25">
      <c r="A13" s="1083" t="s">
        <v>324</v>
      </c>
      <c r="B13" s="1083"/>
      <c r="C13" s="727">
        <v>0</v>
      </c>
      <c r="D13" s="723">
        <f t="shared" ref="D13:I13" si="2">SUM(D9:D12)</f>
        <v>4765000.7699999996</v>
      </c>
      <c r="E13" s="723">
        <f t="shared" si="2"/>
        <v>0</v>
      </c>
      <c r="F13" s="723">
        <f t="shared" si="2"/>
        <v>4765000.7699999996</v>
      </c>
      <c r="G13" s="723">
        <f t="shared" si="2"/>
        <v>14175900</v>
      </c>
      <c r="H13" s="722">
        <f t="shared" si="2"/>
        <v>6020500</v>
      </c>
      <c r="I13" s="722">
        <f t="shared" si="2"/>
        <v>8155400</v>
      </c>
      <c r="J13" s="1099"/>
    </row>
  </sheetData>
  <mergeCells count="10">
    <mergeCell ref="A1:J1"/>
    <mergeCell ref="D3:I3"/>
    <mergeCell ref="J3:J5"/>
    <mergeCell ref="G4:I4"/>
    <mergeCell ref="J6:J13"/>
    <mergeCell ref="A13:B13"/>
    <mergeCell ref="A3:A5"/>
    <mergeCell ref="B3:B5"/>
    <mergeCell ref="C3:C5"/>
    <mergeCell ref="D4:F4"/>
  </mergeCells>
  <pageMargins left="0.70866141732283472" right="0.11811023622047245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512" sqref="A512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104" t="s">
        <v>508</v>
      </c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  <c r="N1" s="1104"/>
      <c r="O1" s="1104"/>
      <c r="P1" s="1104"/>
      <c r="Q1" s="1104"/>
      <c r="R1" s="1104"/>
      <c r="S1" s="1104"/>
      <c r="T1" s="1104"/>
      <c r="U1" s="1104"/>
      <c r="V1" s="1104"/>
      <c r="W1" s="1104"/>
      <c r="X1" s="1104"/>
      <c r="Y1" s="1104"/>
      <c r="Z1" s="1104"/>
    </row>
    <row r="2" spans="1:28" ht="15.75" customHeight="1" x14ac:dyDescent="0.3">
      <c r="A2" s="161" t="s">
        <v>510</v>
      </c>
      <c r="B2" s="157"/>
      <c r="C2" s="157"/>
      <c r="D2" s="157"/>
      <c r="E2" s="157"/>
      <c r="F2" s="157"/>
      <c r="G2" s="159"/>
      <c r="H2" s="157"/>
      <c r="I2" s="157"/>
      <c r="J2" s="159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9"/>
      <c r="AB2" s="158" t="s">
        <v>509</v>
      </c>
    </row>
    <row r="3" spans="1:28" s="4" customFormat="1" ht="19.5" customHeight="1" x14ac:dyDescent="0.25">
      <c r="A3" s="1100" t="s">
        <v>134</v>
      </c>
      <c r="B3" s="1101" t="s">
        <v>135</v>
      </c>
      <c r="C3" s="1101" t="s">
        <v>136</v>
      </c>
      <c r="D3" s="1100" t="s">
        <v>20</v>
      </c>
      <c r="E3" s="1100" t="s">
        <v>113</v>
      </c>
      <c r="F3" s="1100" t="s">
        <v>137</v>
      </c>
      <c r="G3" s="1105" t="s">
        <v>147</v>
      </c>
      <c r="H3" s="1102" t="s">
        <v>138</v>
      </c>
      <c r="I3" s="1102"/>
      <c r="J3" s="1105" t="s">
        <v>140</v>
      </c>
      <c r="K3" s="1102" t="s">
        <v>138</v>
      </c>
      <c r="L3" s="1102"/>
      <c r="M3" s="1102"/>
      <c r="N3" s="1102"/>
      <c r="O3" s="1102"/>
      <c r="P3" s="1102"/>
      <c r="Q3" s="1102"/>
      <c r="R3" s="1102"/>
      <c r="S3" s="1102"/>
      <c r="T3" s="1102"/>
      <c r="U3" s="44"/>
      <c r="V3" s="44"/>
      <c r="W3" s="44"/>
      <c r="X3" s="44"/>
      <c r="Y3" s="44"/>
      <c r="Z3" s="1105" t="s">
        <v>29</v>
      </c>
      <c r="AA3" s="1102" t="s">
        <v>138</v>
      </c>
      <c r="AB3" s="1102"/>
    </row>
    <row r="4" spans="1:28" s="4" customFormat="1" ht="18.75" customHeight="1" x14ac:dyDescent="0.25">
      <c r="A4" s="1100"/>
      <c r="B4" s="1101"/>
      <c r="C4" s="1101"/>
      <c r="D4" s="1100"/>
      <c r="E4" s="1100"/>
      <c r="F4" s="1100"/>
      <c r="G4" s="1105"/>
      <c r="H4" s="44"/>
      <c r="I4" s="44"/>
      <c r="J4" s="1105"/>
      <c r="K4" s="1103" t="s">
        <v>139</v>
      </c>
      <c r="L4" s="1100" t="s">
        <v>138</v>
      </c>
      <c r="M4" s="1100"/>
      <c r="N4" s="1100"/>
      <c r="O4" s="1100"/>
      <c r="P4" s="1100"/>
      <c r="Q4" s="1100"/>
      <c r="R4" s="1100"/>
      <c r="S4" s="1100"/>
      <c r="T4" s="1103" t="s">
        <v>103</v>
      </c>
      <c r="U4" s="5"/>
      <c r="V4" s="5"/>
      <c r="W4" s="5"/>
      <c r="X4" s="5"/>
      <c r="Y4" s="5"/>
      <c r="Z4" s="1105"/>
      <c r="AA4" s="44"/>
      <c r="AB4" s="44"/>
    </row>
    <row r="5" spans="1:28" s="6" customFormat="1" ht="100.5" customHeight="1" x14ac:dyDescent="0.25">
      <c r="A5" s="1100"/>
      <c r="B5" s="1101"/>
      <c r="C5" s="1101"/>
      <c r="D5" s="1100"/>
      <c r="E5" s="1100"/>
      <c r="F5" s="1100"/>
      <c r="G5" s="1105"/>
      <c r="H5" s="5" t="s">
        <v>139</v>
      </c>
      <c r="I5" s="5" t="s">
        <v>103</v>
      </c>
      <c r="J5" s="1105"/>
      <c r="K5" s="1103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3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105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96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2788482</v>
      </c>
      <c r="AA499" s="110">
        <f t="shared" si="120"/>
        <v>1467681.1000000003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-20759.800000000279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2" spans="1:28" ht="25.5" x14ac:dyDescent="0.2">
      <c r="A512" s="7" t="s">
        <v>228</v>
      </c>
    </row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51181102362204722" right="0.19685039370078741" top="0.23622047244094491" bottom="0.19685039370078741" header="0.19685039370078741" footer="0.19685039370078741"/>
  <pageSetup paperSize="8" scale="89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6"/>
  <sheetViews>
    <sheetView workbookViewId="0">
      <selection activeCell="AA54" sqref="AA54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104" t="s">
        <v>508</v>
      </c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  <c r="N1" s="1104"/>
      <c r="O1" s="1104"/>
      <c r="P1" s="1104"/>
      <c r="Q1" s="1104"/>
      <c r="R1" s="1104"/>
      <c r="S1" s="1104"/>
      <c r="T1" s="1104"/>
      <c r="U1" s="1104"/>
      <c r="V1" s="1104"/>
      <c r="W1" s="1104"/>
      <c r="X1" s="1104"/>
      <c r="Y1" s="1104"/>
      <c r="Z1" s="1104"/>
    </row>
    <row r="2" spans="1:28" ht="15.75" customHeight="1" x14ac:dyDescent="0.2">
      <c r="A2" s="161" t="s">
        <v>511</v>
      </c>
      <c r="AB2" s="158" t="s">
        <v>509</v>
      </c>
    </row>
    <row r="3" spans="1:28" s="4" customFormat="1" ht="19.5" customHeight="1" x14ac:dyDescent="0.25">
      <c r="A3" s="1100" t="s">
        <v>134</v>
      </c>
      <c r="B3" s="1101" t="s">
        <v>135</v>
      </c>
      <c r="C3" s="1101" t="s">
        <v>136</v>
      </c>
      <c r="D3" s="1100" t="s">
        <v>20</v>
      </c>
      <c r="E3" s="1100" t="s">
        <v>113</v>
      </c>
      <c r="F3" s="1100" t="s">
        <v>137</v>
      </c>
      <c r="G3" s="1105" t="s">
        <v>147</v>
      </c>
      <c r="H3" s="1102" t="s">
        <v>138</v>
      </c>
      <c r="I3" s="1102"/>
      <c r="J3" s="1105" t="s">
        <v>140</v>
      </c>
      <c r="K3" s="1102" t="s">
        <v>138</v>
      </c>
      <c r="L3" s="1102"/>
      <c r="M3" s="1102"/>
      <c r="N3" s="1102"/>
      <c r="O3" s="1102"/>
      <c r="P3" s="1102"/>
      <c r="Q3" s="1102"/>
      <c r="R3" s="1102"/>
      <c r="S3" s="1102"/>
      <c r="T3" s="1102"/>
      <c r="U3" s="44"/>
      <c r="V3" s="44"/>
      <c r="W3" s="44"/>
      <c r="X3" s="44"/>
      <c r="Y3" s="44"/>
      <c r="Z3" s="1105" t="s">
        <v>29</v>
      </c>
      <c r="AA3" s="1102" t="s">
        <v>138</v>
      </c>
      <c r="AB3" s="1102"/>
    </row>
    <row r="4" spans="1:28" s="4" customFormat="1" ht="18.75" customHeight="1" x14ac:dyDescent="0.25">
      <c r="A4" s="1100"/>
      <c r="B4" s="1101"/>
      <c r="C4" s="1101"/>
      <c r="D4" s="1100"/>
      <c r="E4" s="1100"/>
      <c r="F4" s="1100"/>
      <c r="G4" s="1105"/>
      <c r="H4" s="44"/>
      <c r="I4" s="44"/>
      <c r="J4" s="1105"/>
      <c r="K4" s="1103" t="s">
        <v>139</v>
      </c>
      <c r="L4" s="1100" t="s">
        <v>138</v>
      </c>
      <c r="M4" s="1100"/>
      <c r="N4" s="1100"/>
      <c r="O4" s="1100"/>
      <c r="P4" s="1100"/>
      <c r="Q4" s="1100"/>
      <c r="R4" s="1100"/>
      <c r="S4" s="1100"/>
      <c r="T4" s="1103" t="s">
        <v>103</v>
      </c>
      <c r="U4" s="5"/>
      <c r="V4" s="5"/>
      <c r="W4" s="5"/>
      <c r="X4" s="5"/>
      <c r="Y4" s="5"/>
      <c r="Z4" s="1105"/>
      <c r="AA4" s="44"/>
      <c r="AB4" s="44"/>
    </row>
    <row r="5" spans="1:28" s="6" customFormat="1" ht="100.5" customHeight="1" x14ac:dyDescent="0.25">
      <c r="A5" s="1100"/>
      <c r="B5" s="1101"/>
      <c r="C5" s="1101"/>
      <c r="D5" s="1100"/>
      <c r="E5" s="1100"/>
      <c r="F5" s="1100"/>
      <c r="G5" s="1105"/>
      <c r="H5" s="5" t="s">
        <v>139</v>
      </c>
      <c r="I5" s="5" t="s">
        <v>103</v>
      </c>
      <c r="J5" s="1105"/>
      <c r="K5" s="1103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3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105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1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60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SUM(D40+D53+D59)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SUM(R40+R53+R59)</f>
        <v>0</v>
      </c>
      <c r="S39" s="131"/>
      <c r="T39" s="131">
        <f>SUM(T40+T53+T59)</f>
        <v>0</v>
      </c>
      <c r="U39" s="131"/>
      <c r="V39" s="131"/>
      <c r="W39" s="131"/>
      <c r="X39" s="131"/>
      <c r="Y39" s="131"/>
      <c r="Z39" s="75">
        <f t="shared" si="1"/>
        <v>9505.2000000000007</v>
      </c>
      <c r="AA39" s="131">
        <f>SUM(AA40+AA53+AA59)</f>
        <v>9505.2000000000007</v>
      </c>
      <c r="AB39" s="131">
        <f>SUM(AB40+AB53+AB59)</f>
        <v>0</v>
      </c>
    </row>
    <row r="40" spans="1:28" s="18" customFormat="1" ht="18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60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customHeight="1" x14ac:dyDescent="0.2">
      <c r="A53" s="16" t="s">
        <v>179</v>
      </c>
      <c r="B53" s="17" t="s">
        <v>146</v>
      </c>
      <c r="C53" s="17" t="s">
        <v>180</v>
      </c>
      <c r="D53" s="70">
        <f>SUM(D54+D56+D57+D58)</f>
        <v>8832.2999999999993</v>
      </c>
      <c r="E53" s="70">
        <f>SUM(E54+E56+E57+E58)</f>
        <v>9009.1999999999989</v>
      </c>
      <c r="F53" s="70">
        <f>SUM(F54+F56+F57+F58)</f>
        <v>0</v>
      </c>
      <c r="G53" s="71">
        <f>SUM(G54+G56+G57+G58)</f>
        <v>8198</v>
      </c>
      <c r="H53" s="70">
        <f>SUM(H54+H56+H57+H58)</f>
        <v>8198</v>
      </c>
      <c r="I53" s="70">
        <f>I54+I56+I57+I58</f>
        <v>0</v>
      </c>
      <c r="J53" s="71">
        <f>SUM(J54+J56+J57+J58)</f>
        <v>14491.2</v>
      </c>
      <c r="K53" s="70">
        <f>SUM(K54+K56+K57+K58)</f>
        <v>14491.2</v>
      </c>
      <c r="L53" s="70">
        <f t="shared" ref="L53:R53" si="14">SUM(L54+L56+L57+L58)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SUM(T54+T56+T57+T58)</f>
        <v>0</v>
      </c>
      <c r="U53" s="70"/>
      <c r="V53" s="70"/>
      <c r="W53" s="70"/>
      <c r="X53" s="70"/>
      <c r="Y53" s="70"/>
      <c r="Z53" s="75">
        <f t="shared" si="1"/>
        <v>9005.2000000000007</v>
      </c>
      <c r="AA53" s="70">
        <f>SUM(AA54+AA55+AA56+AA57+AA58)</f>
        <v>9005.2000000000007</v>
      </c>
      <c r="AB53" s="70">
        <f>SUM(AB54+AB56+AB57+AB58)</f>
        <v>0</v>
      </c>
    </row>
    <row r="54" spans="1:28" ht="25.5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30.75" customHeight="1" x14ac:dyDescent="0.2">
      <c r="A55" s="14" t="s">
        <v>462</v>
      </c>
      <c r="B55" s="15" t="s">
        <v>146</v>
      </c>
      <c r="C55" s="15" t="s">
        <v>180</v>
      </c>
      <c r="D55" s="72"/>
      <c r="E55" s="73"/>
      <c r="F55" s="74"/>
      <c r="G55" s="75"/>
      <c r="H55" s="74"/>
      <c r="I55" s="74"/>
      <c r="J55" s="75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>AA55+AB55</f>
        <v>100</v>
      </c>
      <c r="AA55" s="74">
        <v>100</v>
      </c>
      <c r="AB55" s="74"/>
    </row>
    <row r="56" spans="1:28" ht="27.75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6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6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69">
        <f t="shared" si="30"/>
        <v>90825.5</v>
      </c>
      <c r="H126" s="129">
        <f t="shared" si="30"/>
        <v>75920</v>
      </c>
      <c r="I126" s="129">
        <f t="shared" si="30"/>
        <v>14905.5</v>
      </c>
      <c r="J126" s="6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87">
        <f t="shared" si="40"/>
        <v>0</v>
      </c>
      <c r="H168" s="139">
        <f t="shared" si="40"/>
        <v>0</v>
      </c>
      <c r="I168" s="139">
        <f t="shared" si="40"/>
        <v>0</v>
      </c>
      <c r="J168" s="87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87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87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87">
        <f t="shared" si="81"/>
        <v>61072.2</v>
      </c>
      <c r="H360" s="139">
        <f t="shared" si="81"/>
        <v>60950.1</v>
      </c>
      <c r="I360" s="139">
        <f t="shared" si="81"/>
        <v>122.1</v>
      </c>
      <c r="J360" s="87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75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75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87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87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87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87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75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75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69">
        <f t="shared" si="117"/>
        <v>5540.7</v>
      </c>
      <c r="H494" s="134">
        <f t="shared" si="117"/>
        <v>5540.7</v>
      </c>
      <c r="I494" s="134">
        <f t="shared" si="117"/>
        <v>0</v>
      </c>
      <c r="J494" s="69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75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69">
        <f t="shared" si="119"/>
        <v>300</v>
      </c>
      <c r="H498" s="134">
        <f t="shared" si="119"/>
        <v>300</v>
      </c>
      <c r="I498" s="134">
        <f t="shared" si="119"/>
        <v>0</v>
      </c>
      <c r="J498" s="69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75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SUM(D7+D39+D61+D126+D168+D171+D360+D407+D442+D476+D494+D498)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6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60">
        <f t="shared" si="120"/>
        <v>3256782.4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60">
        <f t="shared" si="120"/>
        <v>2788582</v>
      </c>
      <c r="AA500" s="110">
        <f t="shared" si="120"/>
        <v>1467781.1000000003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-20859.800000000279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39370078740157483" right="0.15748031496062992" top="0.35433070866141736" bottom="0.23622047244094491" header="0.31496062992125984" footer="0.19685039370078741"/>
  <pageSetup paperSize="8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208"/>
  <sheetViews>
    <sheetView view="pageBreakPreview" topLeftCell="B1" zoomScale="80" zoomScaleNormal="100" zoomScaleSheetLayoutView="80" workbookViewId="0">
      <selection activeCell="G14" sqref="G14"/>
    </sheetView>
  </sheetViews>
  <sheetFormatPr defaultRowHeight="15" x14ac:dyDescent="0.25"/>
  <cols>
    <col min="1" max="1" width="5.140625" style="550" hidden="1" customWidth="1"/>
    <col min="2" max="2" width="87.5703125" customWidth="1"/>
    <col min="3" max="3" width="10.5703125" style="153" customWidth="1"/>
    <col min="4" max="4" width="6.140625" style="153" customWidth="1"/>
    <col min="5" max="5" width="5.85546875" style="153" customWidth="1"/>
    <col min="6" max="6" width="5.42578125" style="153" customWidth="1"/>
    <col min="7" max="7" width="14.28515625" style="284" customWidth="1"/>
    <col min="8" max="8" width="11" style="283" customWidth="1"/>
    <col min="9" max="9" width="12.28515625" customWidth="1"/>
    <col min="10" max="10" width="13.7109375" customWidth="1"/>
  </cols>
  <sheetData>
    <row r="1" spans="1:10" s="151" customFormat="1" ht="15" customHeight="1" x14ac:dyDescent="0.25">
      <c r="A1" s="215"/>
      <c r="E1" s="232"/>
      <c r="F1" s="232"/>
      <c r="G1" s="232" t="s">
        <v>1226</v>
      </c>
      <c r="H1" s="232"/>
    </row>
    <row r="2" spans="1:10" s="151" customFormat="1" ht="15" customHeight="1" x14ac:dyDescent="0.25">
      <c r="A2" s="215"/>
      <c r="E2" s="232"/>
      <c r="F2" s="232"/>
      <c r="G2" s="232" t="s">
        <v>542</v>
      </c>
      <c r="H2" s="232"/>
    </row>
    <row r="3" spans="1:10" s="151" customFormat="1" ht="15" customHeight="1" x14ac:dyDescent="0.25">
      <c r="A3" s="215"/>
      <c r="E3" s="232"/>
      <c r="F3" s="232"/>
      <c r="G3" s="232" t="s">
        <v>352</v>
      </c>
      <c r="H3" s="232"/>
    </row>
    <row r="4" spans="1:10" s="151" customFormat="1" ht="15" customHeight="1" x14ac:dyDescent="0.25">
      <c r="A4" s="215"/>
      <c r="E4" s="232"/>
      <c r="F4" s="232"/>
      <c r="G4" s="232" t="s">
        <v>813</v>
      </c>
      <c r="H4" s="232"/>
    </row>
    <row r="5" spans="1:10" ht="36.75" customHeight="1" x14ac:dyDescent="0.25">
      <c r="A5" s="1025" t="s">
        <v>654</v>
      </c>
      <c r="B5" s="1025"/>
      <c r="C5" s="1025"/>
      <c r="D5" s="1025"/>
      <c r="E5" s="1025"/>
      <c r="F5" s="1025"/>
      <c r="G5" s="1025"/>
      <c r="H5" s="1025"/>
      <c r="I5" s="1025"/>
      <c r="J5" s="1025"/>
    </row>
    <row r="6" spans="1:10" s="234" customFormat="1" ht="40.5" customHeight="1" x14ac:dyDescent="0.25">
      <c r="A6" s="1026" t="s">
        <v>655</v>
      </c>
      <c r="B6" s="1029" t="s">
        <v>353</v>
      </c>
      <c r="C6" s="1029" t="s">
        <v>656</v>
      </c>
      <c r="D6" s="1029" t="s">
        <v>657</v>
      </c>
      <c r="E6" s="1029" t="s">
        <v>658</v>
      </c>
      <c r="F6" s="1029" t="s">
        <v>544</v>
      </c>
      <c r="G6" s="1030" t="s">
        <v>659</v>
      </c>
      <c r="H6" s="1018" t="s">
        <v>660</v>
      </c>
      <c r="I6" s="1019"/>
      <c r="J6" s="1020"/>
    </row>
    <row r="7" spans="1:10" s="234" customFormat="1" ht="25.5" customHeight="1" x14ac:dyDescent="0.25">
      <c r="A7" s="1027"/>
      <c r="B7" s="1029"/>
      <c r="C7" s="1029"/>
      <c r="D7" s="1029"/>
      <c r="E7" s="1029"/>
      <c r="F7" s="1029"/>
      <c r="G7" s="1030"/>
      <c r="H7" s="1018" t="s">
        <v>543</v>
      </c>
      <c r="I7" s="1019"/>
      <c r="J7" s="1020"/>
    </row>
    <row r="8" spans="1:10" s="234" customFormat="1" ht="40.5" customHeight="1" x14ac:dyDescent="0.25">
      <c r="A8" s="1028"/>
      <c r="B8" s="1029"/>
      <c r="C8" s="1029"/>
      <c r="D8" s="1029"/>
      <c r="E8" s="1029"/>
      <c r="F8" s="1029"/>
      <c r="G8" s="1030"/>
      <c r="H8" s="233" t="s">
        <v>752</v>
      </c>
      <c r="I8" s="233" t="s">
        <v>661</v>
      </c>
      <c r="J8" s="233" t="s">
        <v>662</v>
      </c>
    </row>
    <row r="9" spans="1:10" s="237" customFormat="1" ht="12" customHeight="1" x14ac:dyDescent="0.2">
      <c r="A9" s="235" t="s">
        <v>663</v>
      </c>
      <c r="B9" s="236" t="s">
        <v>547</v>
      </c>
      <c r="C9" s="235" t="s">
        <v>548</v>
      </c>
      <c r="D9" s="236" t="s">
        <v>549</v>
      </c>
      <c r="E9" s="235" t="s">
        <v>550</v>
      </c>
      <c r="F9" s="236" t="s">
        <v>551</v>
      </c>
      <c r="G9" s="235" t="s">
        <v>552</v>
      </c>
      <c r="H9" s="235" t="s">
        <v>553</v>
      </c>
      <c r="I9" s="236" t="s">
        <v>554</v>
      </c>
      <c r="J9" s="235" t="s">
        <v>208</v>
      </c>
    </row>
    <row r="10" spans="1:10" s="237" customFormat="1" ht="12" customHeight="1" x14ac:dyDescent="0.25">
      <c r="A10" s="1021"/>
      <c r="B10" s="1022"/>
      <c r="C10" s="1022"/>
      <c r="D10" s="1022"/>
      <c r="E10" s="1022"/>
      <c r="F10" s="1022"/>
      <c r="G10" s="1022"/>
      <c r="H10" s="1022"/>
      <c r="I10" s="1022"/>
      <c r="J10" s="1022"/>
    </row>
    <row r="11" spans="1:10" s="237" customFormat="1" ht="50.25" customHeight="1" x14ac:dyDescent="0.25">
      <c r="A11" s="251" t="s">
        <v>663</v>
      </c>
      <c r="B11" s="755" t="s">
        <v>1193</v>
      </c>
      <c r="C11" s="324"/>
      <c r="D11" s="324"/>
      <c r="E11" s="324"/>
      <c r="F11" s="324"/>
      <c r="G11" s="327">
        <f>SUM(G12:G12+G13)</f>
        <v>100</v>
      </c>
      <c r="H11" s="327">
        <f>SUM(H12:H12)</f>
        <v>0</v>
      </c>
      <c r="I11" s="327">
        <f>SUM(I12:I12+I13)</f>
        <v>90</v>
      </c>
      <c r="J11" s="327">
        <f>SUM(J12:J12+J13)</f>
        <v>10</v>
      </c>
    </row>
    <row r="12" spans="1:10" s="237" customFormat="1" ht="21.75" customHeight="1" x14ac:dyDescent="0.25">
      <c r="A12" s="251"/>
      <c r="B12" s="242" t="s">
        <v>665</v>
      </c>
      <c r="C12" s="251" t="s">
        <v>812</v>
      </c>
      <c r="D12" s="251" t="s">
        <v>146</v>
      </c>
      <c r="E12" s="251" t="s">
        <v>182</v>
      </c>
      <c r="F12" s="251" t="s">
        <v>567</v>
      </c>
      <c r="G12" s="326">
        <f>SUM(H12:J12)</f>
        <v>90</v>
      </c>
      <c r="H12" s="326"/>
      <c r="I12" s="326">
        <v>90</v>
      </c>
      <c r="J12" s="326"/>
    </row>
    <row r="13" spans="1:10" s="237" customFormat="1" ht="21.75" customHeight="1" x14ac:dyDescent="0.25">
      <c r="A13" s="251"/>
      <c r="B13" s="264" t="s">
        <v>80</v>
      </c>
      <c r="C13" s="265" t="s">
        <v>697</v>
      </c>
      <c r="D13" s="223" t="s">
        <v>146</v>
      </c>
      <c r="E13" s="223" t="s">
        <v>182</v>
      </c>
      <c r="F13" s="223" t="s">
        <v>567</v>
      </c>
      <c r="G13" s="244">
        <f>SUM(H13:J13)</f>
        <v>10</v>
      </c>
      <c r="H13" s="244"/>
      <c r="I13" s="245"/>
      <c r="J13" s="244">
        <v>10</v>
      </c>
    </row>
    <row r="14" spans="1:10" s="237" customFormat="1" ht="85.5" customHeight="1" x14ac:dyDescent="0.25">
      <c r="A14" s="251" t="s">
        <v>547</v>
      </c>
      <c r="B14" s="752" t="s">
        <v>1192</v>
      </c>
      <c r="C14" s="251"/>
      <c r="D14" s="251"/>
      <c r="E14" s="251"/>
      <c r="F14" s="251"/>
      <c r="G14" s="327">
        <f>G15+G16</f>
        <v>23407.600000000002</v>
      </c>
      <c r="H14" s="327">
        <f t="shared" ref="H14" si="0">H15</f>
        <v>0</v>
      </c>
      <c r="I14" s="327">
        <f>I15+I16</f>
        <v>22224.400000000001</v>
      </c>
      <c r="J14" s="327">
        <f>J15+J16</f>
        <v>1183.2</v>
      </c>
    </row>
    <row r="15" spans="1:10" s="237" customFormat="1" ht="21.75" customHeight="1" x14ac:dyDescent="0.25">
      <c r="A15" s="251"/>
      <c r="B15" s="242" t="s">
        <v>83</v>
      </c>
      <c r="C15" s="251" t="s">
        <v>1160</v>
      </c>
      <c r="D15" s="251" t="s">
        <v>146</v>
      </c>
      <c r="E15" s="251" t="s">
        <v>180</v>
      </c>
      <c r="F15" s="251" t="s">
        <v>631</v>
      </c>
      <c r="G15" s="326">
        <f t="shared" ref="G15:G20" si="1">SUM(H15:J15)</f>
        <v>22224.400000000001</v>
      </c>
      <c r="H15" s="326"/>
      <c r="I15" s="326">
        <v>22224.400000000001</v>
      </c>
      <c r="J15" s="326"/>
    </row>
    <row r="16" spans="1:10" s="237" customFormat="1" ht="21.75" customHeight="1" x14ac:dyDescent="0.25">
      <c r="A16" s="251"/>
      <c r="B16" s="274" t="s">
        <v>83</v>
      </c>
      <c r="C16" s="247" t="s">
        <v>1148</v>
      </c>
      <c r="D16" s="279" t="s">
        <v>146</v>
      </c>
      <c r="E16" s="279" t="s">
        <v>180</v>
      </c>
      <c r="F16" s="279" t="s">
        <v>631</v>
      </c>
      <c r="G16" s="244">
        <f t="shared" si="1"/>
        <v>1183.2</v>
      </c>
      <c r="H16" s="244"/>
      <c r="I16" s="277"/>
      <c r="J16" s="244">
        <v>1183.2</v>
      </c>
    </row>
    <row r="17" spans="1:10" s="237" customFormat="1" ht="18.75" customHeight="1" x14ac:dyDescent="0.25">
      <c r="A17" s="251" t="s">
        <v>548</v>
      </c>
      <c r="B17" s="325" t="s">
        <v>977</v>
      </c>
      <c r="C17" s="324"/>
      <c r="D17" s="324"/>
      <c r="E17" s="324"/>
      <c r="F17" s="324"/>
      <c r="G17" s="327">
        <f t="shared" si="1"/>
        <v>3284.6</v>
      </c>
      <c r="H17" s="327">
        <f>SUM(H18:H19)</f>
        <v>0</v>
      </c>
      <c r="I17" s="327">
        <f>SUM(I18:I20)</f>
        <v>3284.6</v>
      </c>
      <c r="J17" s="327">
        <f>SUM(J18:J19)</f>
        <v>0</v>
      </c>
    </row>
    <row r="18" spans="1:10" s="237" customFormat="1" ht="21.75" customHeight="1" x14ac:dyDescent="0.25">
      <c r="A18" s="251"/>
      <c r="B18" s="242" t="s">
        <v>665</v>
      </c>
      <c r="C18" s="251" t="s">
        <v>781</v>
      </c>
      <c r="D18" s="251" t="s">
        <v>149</v>
      </c>
      <c r="E18" s="251" t="s">
        <v>142</v>
      </c>
      <c r="F18" s="251" t="s">
        <v>567</v>
      </c>
      <c r="G18" s="326">
        <f t="shared" si="1"/>
        <v>738.5</v>
      </c>
      <c r="H18" s="326"/>
      <c r="I18" s="829">
        <v>738.5</v>
      </c>
      <c r="J18" s="326"/>
    </row>
    <row r="19" spans="1:10" s="237" customFormat="1" ht="20.25" customHeight="1" x14ac:dyDescent="0.25">
      <c r="A19" s="251"/>
      <c r="B19" s="242" t="s">
        <v>676</v>
      </c>
      <c r="C19" s="251" t="s">
        <v>781</v>
      </c>
      <c r="D19" s="251" t="s">
        <v>149</v>
      </c>
      <c r="E19" s="251" t="s">
        <v>142</v>
      </c>
      <c r="F19" s="251" t="s">
        <v>640</v>
      </c>
      <c r="G19" s="326">
        <f t="shared" si="1"/>
        <v>2466</v>
      </c>
      <c r="H19" s="326"/>
      <c r="I19" s="829">
        <v>2466</v>
      </c>
      <c r="J19" s="326"/>
    </row>
    <row r="20" spans="1:10" s="237" customFormat="1" ht="20.25" customHeight="1" x14ac:dyDescent="0.25">
      <c r="A20" s="251"/>
      <c r="B20" s="242" t="s">
        <v>115</v>
      </c>
      <c r="C20" s="251" t="s">
        <v>781</v>
      </c>
      <c r="D20" s="251" t="s">
        <v>149</v>
      </c>
      <c r="E20" s="251" t="s">
        <v>142</v>
      </c>
      <c r="F20" s="251" t="s">
        <v>650</v>
      </c>
      <c r="G20" s="326">
        <f t="shared" si="1"/>
        <v>80.099999999999994</v>
      </c>
      <c r="H20" s="326"/>
      <c r="I20" s="829">
        <v>80.099999999999994</v>
      </c>
      <c r="J20" s="326"/>
    </row>
    <row r="21" spans="1:10" ht="34.5" customHeight="1" x14ac:dyDescent="0.25">
      <c r="A21" s="547">
        <v>4</v>
      </c>
      <c r="B21" s="238" t="s">
        <v>664</v>
      </c>
      <c r="C21" s="239"/>
      <c r="D21" s="221"/>
      <c r="E21" s="221"/>
      <c r="F21" s="221"/>
      <c r="G21" s="240">
        <f>G22+G23</f>
        <v>16169.300000000001</v>
      </c>
      <c r="H21" s="240"/>
      <c r="I21" s="828">
        <f>I22+I23</f>
        <v>16169.300000000001</v>
      </c>
      <c r="J21" s="241"/>
    </row>
    <row r="22" spans="1:10" s="246" customFormat="1" ht="15.75" customHeight="1" x14ac:dyDescent="0.25">
      <c r="A22" s="547"/>
      <c r="B22" s="242" t="s">
        <v>665</v>
      </c>
      <c r="C22" s="243" t="s">
        <v>666</v>
      </c>
      <c r="D22" s="223" t="s">
        <v>149</v>
      </c>
      <c r="E22" s="223" t="s">
        <v>151</v>
      </c>
      <c r="F22" s="223" t="s">
        <v>567</v>
      </c>
      <c r="G22" s="244">
        <f>SUM(I22)</f>
        <v>16138.7</v>
      </c>
      <c r="H22" s="244"/>
      <c r="I22" s="827">
        <v>16138.7</v>
      </c>
      <c r="J22" s="245"/>
    </row>
    <row r="23" spans="1:10" s="246" customFormat="1" ht="15.75" customHeight="1" x14ac:dyDescent="0.25">
      <c r="A23" s="547"/>
      <c r="B23" s="242" t="s">
        <v>665</v>
      </c>
      <c r="C23" s="243" t="s">
        <v>1229</v>
      </c>
      <c r="D23" s="223" t="s">
        <v>142</v>
      </c>
      <c r="E23" s="223" t="s">
        <v>163</v>
      </c>
      <c r="F23" s="223" t="s">
        <v>567</v>
      </c>
      <c r="G23" s="244">
        <f>SUM(I23)</f>
        <v>30.6</v>
      </c>
      <c r="H23" s="244"/>
      <c r="I23" s="827">
        <v>30.6</v>
      </c>
      <c r="J23" s="245"/>
    </row>
    <row r="24" spans="1:10" s="246" customFormat="1" ht="65.25" customHeight="1" x14ac:dyDescent="0.25">
      <c r="A24" s="547">
        <v>5</v>
      </c>
      <c r="B24" s="238" t="s">
        <v>1194</v>
      </c>
      <c r="C24" s="243"/>
      <c r="D24" s="221" t="s">
        <v>149</v>
      </c>
      <c r="E24" s="221" t="s">
        <v>180</v>
      </c>
      <c r="F24" s="223"/>
      <c r="G24" s="240">
        <f>SUM(H24:J24)</f>
        <v>52408.800000000003</v>
      </c>
      <c r="H24" s="240"/>
      <c r="I24" s="240">
        <f>SUM(I25:I28)</f>
        <v>48192</v>
      </c>
      <c r="J24" s="240">
        <f>SUM(J26)</f>
        <v>4216.8</v>
      </c>
    </row>
    <row r="25" spans="1:10" s="246" customFormat="1" ht="17.25" customHeight="1" x14ac:dyDescent="0.25">
      <c r="A25" s="547"/>
      <c r="B25" s="242" t="s">
        <v>540</v>
      </c>
      <c r="C25" s="243" t="s">
        <v>667</v>
      </c>
      <c r="D25" s="223" t="s">
        <v>149</v>
      </c>
      <c r="E25" s="223" t="s">
        <v>180</v>
      </c>
      <c r="F25" s="223" t="s">
        <v>567</v>
      </c>
      <c r="G25" s="244">
        <f>SUM(H25:J25)</f>
        <v>48192</v>
      </c>
      <c r="H25" s="244"/>
      <c r="I25" s="244">
        <f>SUM('свод 2012'!W115)</f>
        <v>48192</v>
      </c>
      <c r="J25" s="244"/>
    </row>
    <row r="26" spans="1:10" s="246" customFormat="1" ht="18.75" customHeight="1" x14ac:dyDescent="0.25">
      <c r="A26" s="547"/>
      <c r="B26" s="242" t="s">
        <v>540</v>
      </c>
      <c r="C26" s="243" t="s">
        <v>668</v>
      </c>
      <c r="D26" s="223" t="s">
        <v>149</v>
      </c>
      <c r="E26" s="223" t="s">
        <v>180</v>
      </c>
      <c r="F26" s="223" t="s">
        <v>567</v>
      </c>
      <c r="G26" s="244">
        <f>SUM(H26:J26)</f>
        <v>4216.8</v>
      </c>
      <c r="H26" s="244"/>
      <c r="I26" s="244"/>
      <c r="J26" s="830">
        <v>4216.8</v>
      </c>
    </row>
    <row r="27" spans="1:10" s="502" customFormat="1" ht="15.75" hidden="1" x14ac:dyDescent="0.25">
      <c r="A27" s="547"/>
      <c r="B27" s="323"/>
      <c r="C27" s="503"/>
      <c r="D27" s="429"/>
      <c r="E27" s="429"/>
      <c r="F27" s="429"/>
      <c r="G27" s="240"/>
      <c r="H27" s="240"/>
      <c r="I27" s="240"/>
      <c r="J27" s="240"/>
    </row>
    <row r="28" spans="1:10" s="246" customFormat="1" ht="15.75" hidden="1" x14ac:dyDescent="0.25">
      <c r="A28" s="547"/>
      <c r="B28" s="242"/>
      <c r="C28" s="243"/>
      <c r="D28" s="223"/>
      <c r="E28" s="223"/>
      <c r="F28" s="223"/>
      <c r="G28" s="244"/>
      <c r="H28" s="244"/>
      <c r="I28" s="244"/>
      <c r="J28" s="244"/>
    </row>
    <row r="29" spans="1:10" s="177" customFormat="1" ht="66.75" customHeight="1" x14ac:dyDescent="0.25">
      <c r="A29" s="229">
        <v>7</v>
      </c>
      <c r="B29" s="238" t="s">
        <v>1195</v>
      </c>
      <c r="C29" s="320"/>
      <c r="D29" s="221" t="s">
        <v>149</v>
      </c>
      <c r="E29" s="221" t="s">
        <v>213</v>
      </c>
      <c r="F29" s="221"/>
      <c r="G29" s="240">
        <f>SUM(G30+G31)</f>
        <v>3858.3</v>
      </c>
      <c r="H29" s="240"/>
      <c r="I29" s="240">
        <f>SUM(I30)</f>
        <v>3558.3</v>
      </c>
      <c r="J29" s="240">
        <f>SUM(J30+J31)</f>
        <v>300</v>
      </c>
    </row>
    <row r="30" spans="1:10" s="246" customFormat="1" ht="24" customHeight="1" x14ac:dyDescent="0.25">
      <c r="A30" s="547"/>
      <c r="B30" s="242" t="s">
        <v>80</v>
      </c>
      <c r="C30" s="243" t="s">
        <v>753</v>
      </c>
      <c r="D30" s="223" t="s">
        <v>149</v>
      </c>
      <c r="E30" s="223" t="s">
        <v>213</v>
      </c>
      <c r="F30" s="223" t="s">
        <v>567</v>
      </c>
      <c r="G30" s="244">
        <f>SUM(H30:J30)</f>
        <v>3558.3</v>
      </c>
      <c r="H30" s="244"/>
      <c r="I30" s="244">
        <f>SUM('свод 2012'!W141)</f>
        <v>3558.3</v>
      </c>
      <c r="J30" s="244"/>
    </row>
    <row r="31" spans="1:10" s="246" customFormat="1" ht="24" customHeight="1" x14ac:dyDescent="0.25">
      <c r="A31" s="547"/>
      <c r="B31" s="242" t="s">
        <v>80</v>
      </c>
      <c r="C31" s="248" t="s">
        <v>702</v>
      </c>
      <c r="D31" s="224" t="s">
        <v>149</v>
      </c>
      <c r="E31" s="223" t="s">
        <v>213</v>
      </c>
      <c r="F31" s="223" t="s">
        <v>567</v>
      </c>
      <c r="G31" s="244">
        <f>SUM(H31:J31)</f>
        <v>300</v>
      </c>
      <c r="H31" s="244"/>
      <c r="I31" s="244"/>
      <c r="J31" s="244">
        <v>300</v>
      </c>
    </row>
    <row r="32" spans="1:10" s="177" customFormat="1" ht="78.75" customHeight="1" x14ac:dyDescent="0.25">
      <c r="A32" s="229">
        <v>8</v>
      </c>
      <c r="B32" s="238" t="s">
        <v>1196</v>
      </c>
      <c r="C32" s="320"/>
      <c r="D32" s="221" t="s">
        <v>149</v>
      </c>
      <c r="E32" s="221" t="s">
        <v>213</v>
      </c>
      <c r="F32" s="221"/>
      <c r="G32" s="240">
        <f>SUM(H32:J32)</f>
        <v>24205</v>
      </c>
      <c r="H32" s="240">
        <f>SUM(H33:H37)</f>
        <v>7220.9</v>
      </c>
      <c r="I32" s="240">
        <f>SUM(I33:I37)</f>
        <v>12501</v>
      </c>
      <c r="J32" s="240">
        <f>SUM(J33:J41)</f>
        <v>4483.1000000000004</v>
      </c>
    </row>
    <row r="33" spans="1:10" s="177" customFormat="1" ht="21" customHeight="1" x14ac:dyDescent="0.25">
      <c r="A33" s="281"/>
      <c r="B33" s="242" t="s">
        <v>80</v>
      </c>
      <c r="C33" s="243" t="s">
        <v>766</v>
      </c>
      <c r="D33" s="223" t="s">
        <v>149</v>
      </c>
      <c r="E33" s="223" t="s">
        <v>213</v>
      </c>
      <c r="F33" s="223" t="s">
        <v>567</v>
      </c>
      <c r="G33" s="244">
        <f>SUM(H33:J33)</f>
        <v>9724.7000000000007</v>
      </c>
      <c r="H33" s="240"/>
      <c r="I33" s="826">
        <v>9724.7000000000007</v>
      </c>
      <c r="J33" s="244"/>
    </row>
    <row r="34" spans="1:10" s="177" customFormat="1" ht="21" customHeight="1" x14ac:dyDescent="0.25">
      <c r="A34" s="281"/>
      <c r="B34" s="242" t="s">
        <v>676</v>
      </c>
      <c r="C34" s="243" t="s">
        <v>766</v>
      </c>
      <c r="D34" s="223" t="s">
        <v>149</v>
      </c>
      <c r="E34" s="223" t="s">
        <v>213</v>
      </c>
      <c r="F34" s="223" t="s">
        <v>640</v>
      </c>
      <c r="G34" s="244">
        <f>SUM(H34:J34)</f>
        <v>1463</v>
      </c>
      <c r="H34" s="240"/>
      <c r="I34" s="827">
        <v>1463</v>
      </c>
      <c r="J34" s="244"/>
    </row>
    <row r="35" spans="1:10" s="177" customFormat="1" ht="21" customHeight="1" x14ac:dyDescent="0.25">
      <c r="A35" s="281"/>
      <c r="B35" s="242" t="s">
        <v>83</v>
      </c>
      <c r="C35" s="243" t="s">
        <v>766</v>
      </c>
      <c r="D35" s="223" t="s">
        <v>149</v>
      </c>
      <c r="E35" s="223" t="s">
        <v>213</v>
      </c>
      <c r="F35" s="223" t="s">
        <v>631</v>
      </c>
      <c r="G35" s="244">
        <f t="shared" ref="G35:G36" si="2">SUM(H35:J35)</f>
        <v>746.4</v>
      </c>
      <c r="H35" s="240"/>
      <c r="I35" s="827">
        <v>746.4</v>
      </c>
      <c r="J35" s="244"/>
    </row>
    <row r="36" spans="1:10" s="177" customFormat="1" ht="21" customHeight="1" x14ac:dyDescent="0.25">
      <c r="A36" s="281"/>
      <c r="B36" s="242" t="s">
        <v>115</v>
      </c>
      <c r="C36" s="243" t="s">
        <v>766</v>
      </c>
      <c r="D36" s="223" t="s">
        <v>149</v>
      </c>
      <c r="E36" s="223" t="s">
        <v>213</v>
      </c>
      <c r="F36" s="223" t="s">
        <v>650</v>
      </c>
      <c r="G36" s="244">
        <f t="shared" si="2"/>
        <v>566.9</v>
      </c>
      <c r="H36" s="240"/>
      <c r="I36" s="827">
        <v>566.9</v>
      </c>
      <c r="J36" s="244"/>
    </row>
    <row r="37" spans="1:10" s="246" customFormat="1" ht="16.5" customHeight="1" x14ac:dyDescent="0.25">
      <c r="A37" s="547"/>
      <c r="B37" s="242" t="s">
        <v>80</v>
      </c>
      <c r="C37" s="321" t="s">
        <v>1009</v>
      </c>
      <c r="D37" s="223" t="s">
        <v>149</v>
      </c>
      <c r="E37" s="223" t="s">
        <v>213</v>
      </c>
      <c r="F37" s="223" t="s">
        <v>567</v>
      </c>
      <c r="G37" s="244">
        <f t="shared" ref="G37" si="3">SUM(H37:J37)</f>
        <v>7220.9</v>
      </c>
      <c r="H37" s="244">
        <v>7220.9</v>
      </c>
      <c r="I37" s="244"/>
      <c r="J37" s="244"/>
    </row>
    <row r="38" spans="1:10" s="516" customFormat="1" ht="17.25" customHeight="1" x14ac:dyDescent="0.25">
      <c r="A38" s="548"/>
      <c r="B38" s="242" t="s">
        <v>80</v>
      </c>
      <c r="C38" s="321" t="s">
        <v>709</v>
      </c>
      <c r="D38" s="223" t="s">
        <v>149</v>
      </c>
      <c r="E38" s="223" t="s">
        <v>213</v>
      </c>
      <c r="F38" s="223" t="s">
        <v>567</v>
      </c>
      <c r="G38" s="244">
        <f>SUM(H38:J38)</f>
        <v>4421</v>
      </c>
      <c r="H38" s="244"/>
      <c r="I38" s="244"/>
      <c r="J38" s="244">
        <v>4421</v>
      </c>
    </row>
    <row r="39" spans="1:10" s="246" customFormat="1" ht="21" customHeight="1" x14ac:dyDescent="0.25">
      <c r="A39" s="547"/>
      <c r="B39" s="242" t="s">
        <v>676</v>
      </c>
      <c r="C39" s="321" t="s">
        <v>709</v>
      </c>
      <c r="D39" s="223" t="s">
        <v>149</v>
      </c>
      <c r="E39" s="223" t="s">
        <v>213</v>
      </c>
      <c r="F39" s="223" t="s">
        <v>640</v>
      </c>
      <c r="G39" s="244">
        <f>SUM(H39:J39)</f>
        <v>49</v>
      </c>
      <c r="H39" s="244"/>
      <c r="I39" s="244"/>
      <c r="J39" s="244">
        <v>49</v>
      </c>
    </row>
    <row r="40" spans="1:10" s="246" customFormat="1" ht="21" customHeight="1" x14ac:dyDescent="0.25">
      <c r="A40" s="547"/>
      <c r="B40" s="242" t="s">
        <v>83</v>
      </c>
      <c r="C40" s="321" t="s">
        <v>709</v>
      </c>
      <c r="D40" s="223" t="s">
        <v>149</v>
      </c>
      <c r="E40" s="223" t="s">
        <v>213</v>
      </c>
      <c r="F40" s="223" t="s">
        <v>631</v>
      </c>
      <c r="G40" s="244">
        <f t="shared" ref="G40:G41" si="4">SUM(H40:J40)</f>
        <v>7.5</v>
      </c>
      <c r="H40" s="244"/>
      <c r="I40" s="244"/>
      <c r="J40" s="244">
        <v>7.5</v>
      </c>
    </row>
    <row r="41" spans="1:10" s="246" customFormat="1" ht="21" customHeight="1" x14ac:dyDescent="0.25">
      <c r="A41" s="547"/>
      <c r="B41" s="242" t="s">
        <v>115</v>
      </c>
      <c r="C41" s="321" t="s">
        <v>709</v>
      </c>
      <c r="D41" s="223" t="s">
        <v>149</v>
      </c>
      <c r="E41" s="223" t="s">
        <v>213</v>
      </c>
      <c r="F41" s="223" t="s">
        <v>650</v>
      </c>
      <c r="G41" s="244">
        <f t="shared" si="4"/>
        <v>5.6</v>
      </c>
      <c r="H41" s="244"/>
      <c r="I41" s="244"/>
      <c r="J41" s="244">
        <v>5.6</v>
      </c>
    </row>
    <row r="42" spans="1:10" s="246" customFormat="1" ht="79.5" customHeight="1" x14ac:dyDescent="0.25">
      <c r="A42" s="547">
        <v>10</v>
      </c>
      <c r="B42" s="323" t="s">
        <v>1190</v>
      </c>
      <c r="C42" s="321"/>
      <c r="D42" s="221" t="s">
        <v>151</v>
      </c>
      <c r="E42" s="221" t="s">
        <v>142</v>
      </c>
      <c r="F42" s="223"/>
      <c r="G42" s="240">
        <f>SUM(H42:J42)</f>
        <v>171472.8</v>
      </c>
      <c r="H42" s="240">
        <f>SUM(H43)</f>
        <v>0</v>
      </c>
      <c r="I42" s="240">
        <f>SUM(I43)</f>
        <v>95000</v>
      </c>
      <c r="J42" s="240">
        <f>J43+J44+J45</f>
        <v>76472.800000000003</v>
      </c>
    </row>
    <row r="43" spans="1:10" s="246" customFormat="1" ht="24" customHeight="1" x14ac:dyDescent="0.25">
      <c r="A43" s="547"/>
      <c r="B43" s="242" t="s">
        <v>83</v>
      </c>
      <c r="C43" s="321" t="s">
        <v>1090</v>
      </c>
      <c r="D43" s="223" t="s">
        <v>151</v>
      </c>
      <c r="E43" s="223" t="s">
        <v>142</v>
      </c>
      <c r="F43" s="223" t="s">
        <v>631</v>
      </c>
      <c r="G43" s="244">
        <f>SUM(H43:J43)</f>
        <v>95000</v>
      </c>
      <c r="H43" s="244"/>
      <c r="I43" s="244">
        <v>95000</v>
      </c>
      <c r="J43" s="244"/>
    </row>
    <row r="44" spans="1:10" s="246" customFormat="1" ht="24" customHeight="1" x14ac:dyDescent="0.25">
      <c r="A44" s="547"/>
      <c r="B44" s="242" t="s">
        <v>83</v>
      </c>
      <c r="C44" s="321" t="s">
        <v>717</v>
      </c>
      <c r="D44" s="223" t="s">
        <v>151</v>
      </c>
      <c r="E44" s="223" t="s">
        <v>142</v>
      </c>
      <c r="F44" s="223" t="s">
        <v>631</v>
      </c>
      <c r="G44" s="244">
        <f>SUM(H44:J44)</f>
        <v>10555.6</v>
      </c>
      <c r="H44" s="244"/>
      <c r="I44" s="244"/>
      <c r="J44" s="244">
        <f>SUM('свод 2012'!V157)</f>
        <v>10555.6</v>
      </c>
    </row>
    <row r="45" spans="1:10" s="246" customFormat="1" ht="24" customHeight="1" x14ac:dyDescent="0.25">
      <c r="A45" s="547"/>
      <c r="B45" s="242" t="s">
        <v>83</v>
      </c>
      <c r="C45" s="229" t="s">
        <v>717</v>
      </c>
      <c r="D45" s="224" t="s">
        <v>151</v>
      </c>
      <c r="E45" s="223" t="s">
        <v>142</v>
      </c>
      <c r="F45" s="223" t="s">
        <v>631</v>
      </c>
      <c r="G45" s="244">
        <f>SUM(H45+I45+J45)</f>
        <v>65917.2</v>
      </c>
      <c r="H45" s="244"/>
      <c r="I45" s="244"/>
      <c r="J45" s="244">
        <v>65917.2</v>
      </c>
    </row>
    <row r="46" spans="1:10" ht="83.25" customHeight="1" x14ac:dyDescent="0.25">
      <c r="A46" s="547">
        <v>11</v>
      </c>
      <c r="B46" s="238" t="s">
        <v>988</v>
      </c>
      <c r="C46" s="239"/>
      <c r="D46" s="225" t="s">
        <v>151</v>
      </c>
      <c r="E46" s="225" t="s">
        <v>144</v>
      </c>
      <c r="F46" s="225"/>
      <c r="G46" s="240">
        <f>SUM(G48:G51)</f>
        <v>82736.899999999994</v>
      </c>
      <c r="H46" s="240"/>
      <c r="I46" s="240">
        <f>SUM(I48:I51)</f>
        <v>72407.399999999994</v>
      </c>
      <c r="J46" s="240">
        <f>SUM(J48:J51)</f>
        <v>10329.5</v>
      </c>
    </row>
    <row r="47" spans="1:10" s="246" customFormat="1" ht="15.75" hidden="1" x14ac:dyDescent="0.25">
      <c r="A47" s="547"/>
      <c r="B47" s="242" t="s">
        <v>80</v>
      </c>
      <c r="C47" s="247">
        <v>5222100</v>
      </c>
      <c r="D47" s="224" t="s">
        <v>151</v>
      </c>
      <c r="E47" s="224" t="s">
        <v>144</v>
      </c>
      <c r="F47" s="224" t="s">
        <v>567</v>
      </c>
      <c r="G47" s="244"/>
      <c r="H47" s="244"/>
      <c r="I47" s="244"/>
      <c r="J47" s="244"/>
    </row>
    <row r="48" spans="1:10" ht="30.75" customHeight="1" x14ac:dyDescent="0.25">
      <c r="A48" s="547"/>
      <c r="B48" s="242" t="s">
        <v>669</v>
      </c>
      <c r="C48" s="247" t="s">
        <v>670</v>
      </c>
      <c r="D48" s="224" t="s">
        <v>151</v>
      </c>
      <c r="E48" s="224" t="s">
        <v>144</v>
      </c>
      <c r="F48" s="224" t="s">
        <v>567</v>
      </c>
      <c r="G48" s="244">
        <f>SUM(H48:J48)</f>
        <v>5930.2</v>
      </c>
      <c r="H48" s="244"/>
      <c r="I48" s="827">
        <f>SUM('свод 2012'!W189)</f>
        <v>5930.2</v>
      </c>
      <c r="J48" s="827"/>
    </row>
    <row r="49" spans="1:249" ht="21" customHeight="1" x14ac:dyDescent="0.25">
      <c r="A49" s="547"/>
      <c r="B49" s="322" t="s">
        <v>671</v>
      </c>
      <c r="C49" s="247" t="s">
        <v>670</v>
      </c>
      <c r="D49" s="224" t="s">
        <v>151</v>
      </c>
      <c r="E49" s="224" t="s">
        <v>144</v>
      </c>
      <c r="F49" s="224" t="s">
        <v>567</v>
      </c>
      <c r="G49" s="244">
        <f>SUM(H49:J49)</f>
        <v>12416.5</v>
      </c>
      <c r="H49" s="244"/>
      <c r="I49" s="827">
        <v>12416.5</v>
      </c>
      <c r="J49" s="827"/>
    </row>
    <row r="50" spans="1:249" ht="17.25" customHeight="1" x14ac:dyDescent="0.25">
      <c r="A50" s="547"/>
      <c r="B50" s="242" t="s">
        <v>671</v>
      </c>
      <c r="C50" s="247" t="s">
        <v>670</v>
      </c>
      <c r="D50" s="224" t="s">
        <v>151</v>
      </c>
      <c r="E50" s="224" t="s">
        <v>144</v>
      </c>
      <c r="F50" s="224" t="s">
        <v>567</v>
      </c>
      <c r="G50" s="244">
        <f>SUM(H50:J50)</f>
        <v>54060.7</v>
      </c>
      <c r="H50" s="244"/>
      <c r="I50" s="827">
        <v>54060.7</v>
      </c>
      <c r="J50" s="827"/>
    </row>
    <row r="51" spans="1:249" ht="18.75" customHeight="1" x14ac:dyDescent="0.25">
      <c r="A51" s="547"/>
      <c r="B51" s="242" t="s">
        <v>671</v>
      </c>
      <c r="C51" s="247" t="s">
        <v>672</v>
      </c>
      <c r="D51" s="224" t="s">
        <v>151</v>
      </c>
      <c r="E51" s="224" t="s">
        <v>144</v>
      </c>
      <c r="F51" s="224" t="s">
        <v>567</v>
      </c>
      <c r="G51" s="244">
        <f>SUM(H51:J51)</f>
        <v>10329.5</v>
      </c>
      <c r="H51" s="244"/>
      <c r="I51" s="827"/>
      <c r="J51" s="827">
        <v>10329.5</v>
      </c>
    </row>
    <row r="52" spans="1:249" ht="66.75" customHeight="1" x14ac:dyDescent="0.25">
      <c r="A52" s="547"/>
      <c r="B52" s="242" t="s">
        <v>1236</v>
      </c>
      <c r="C52" s="247"/>
      <c r="D52" s="225" t="s">
        <v>151</v>
      </c>
      <c r="E52" s="225" t="s">
        <v>151</v>
      </c>
      <c r="F52" s="224"/>
      <c r="G52" s="240">
        <f>G53</f>
        <v>3.3</v>
      </c>
      <c r="H52" s="240">
        <f t="shared" ref="H52:J52" si="5">H53</f>
        <v>0</v>
      </c>
      <c r="I52" s="240">
        <f t="shared" si="5"/>
        <v>3.3</v>
      </c>
      <c r="J52" s="240">
        <f t="shared" si="5"/>
        <v>0</v>
      </c>
    </row>
    <row r="53" spans="1:249" ht="18.75" customHeight="1" x14ac:dyDescent="0.25">
      <c r="A53" s="547"/>
      <c r="B53" s="242" t="s">
        <v>83</v>
      </c>
      <c r="C53" s="247" t="s">
        <v>1237</v>
      </c>
      <c r="D53" s="224" t="s">
        <v>151</v>
      </c>
      <c r="E53" s="224" t="s">
        <v>151</v>
      </c>
      <c r="F53" s="224" t="s">
        <v>631</v>
      </c>
      <c r="G53" s="244">
        <f>SUM(H53:J53)</f>
        <v>3.3</v>
      </c>
      <c r="H53" s="244"/>
      <c r="I53" s="827">
        <v>3.3</v>
      </c>
      <c r="J53" s="827"/>
    </row>
    <row r="54" spans="1:249" ht="46.5" customHeight="1" x14ac:dyDescent="0.25">
      <c r="A54" s="547"/>
      <c r="B54" s="242" t="s">
        <v>1240</v>
      </c>
      <c r="C54" s="247"/>
      <c r="D54" s="225" t="s">
        <v>157</v>
      </c>
      <c r="E54" s="225" t="s">
        <v>180</v>
      </c>
      <c r="F54" s="225"/>
      <c r="G54" s="240">
        <f>SUM(G55+G56+G57)</f>
        <v>2797.0999999999995</v>
      </c>
      <c r="H54" s="240">
        <f>SUM(H55+H56)</f>
        <v>1198.8</v>
      </c>
      <c r="I54" s="240">
        <f>SUM(I55+I56)</f>
        <v>1465.1</v>
      </c>
      <c r="J54" s="240">
        <f>SUM(J55+J56+J57)</f>
        <v>133.19999999999999</v>
      </c>
    </row>
    <row r="55" spans="1:249" ht="32.25" customHeight="1" x14ac:dyDescent="0.25">
      <c r="A55" s="547"/>
      <c r="B55" s="242" t="s">
        <v>1241</v>
      </c>
      <c r="C55" s="247" t="s">
        <v>1256</v>
      </c>
      <c r="D55" s="224" t="s">
        <v>157</v>
      </c>
      <c r="E55" s="224" t="s">
        <v>180</v>
      </c>
      <c r="F55" s="224" t="s">
        <v>631</v>
      </c>
      <c r="G55" s="244">
        <f>SUM(H55:J55)</f>
        <v>1198.8</v>
      </c>
      <c r="H55" s="244">
        <v>1198.8</v>
      </c>
      <c r="I55" s="827"/>
      <c r="J55" s="827"/>
    </row>
    <row r="56" spans="1:249" ht="32.25" customHeight="1" x14ac:dyDescent="0.25">
      <c r="A56" s="547"/>
      <c r="B56" s="242" t="s">
        <v>1241</v>
      </c>
      <c r="C56" s="247" t="s">
        <v>1238</v>
      </c>
      <c r="D56" s="224" t="s">
        <v>157</v>
      </c>
      <c r="E56" s="224" t="s">
        <v>180</v>
      </c>
      <c r="F56" s="224" t="s">
        <v>631</v>
      </c>
      <c r="G56" s="244">
        <f>SUM(H56:J56)</f>
        <v>1465.1</v>
      </c>
      <c r="H56" s="244"/>
      <c r="I56" s="827">
        <v>1465.1</v>
      </c>
      <c r="J56" s="827"/>
    </row>
    <row r="57" spans="1:249" ht="32.25" customHeight="1" x14ac:dyDescent="0.25">
      <c r="A57" s="547"/>
      <c r="B57" s="242" t="s">
        <v>1241</v>
      </c>
      <c r="C57" s="247" t="s">
        <v>1258</v>
      </c>
      <c r="D57" s="224" t="s">
        <v>157</v>
      </c>
      <c r="E57" s="224" t="s">
        <v>180</v>
      </c>
      <c r="F57" s="224" t="s">
        <v>631</v>
      </c>
      <c r="G57" s="244">
        <f>SUM(H57:J57)</f>
        <v>133.19999999999999</v>
      </c>
      <c r="H57" s="244"/>
      <c r="I57" s="827"/>
      <c r="J57" s="827">
        <v>133.19999999999999</v>
      </c>
    </row>
    <row r="58" spans="1:249" s="177" customFormat="1" ht="74.25" customHeight="1" x14ac:dyDescent="0.25">
      <c r="A58" s="229">
        <v>12</v>
      </c>
      <c r="B58" s="238" t="s">
        <v>1177</v>
      </c>
      <c r="C58" s="239"/>
      <c r="D58" s="225" t="s">
        <v>157</v>
      </c>
      <c r="E58" s="221" t="s">
        <v>143</v>
      </c>
      <c r="F58" s="221"/>
      <c r="G58" s="240">
        <f>SUM(I58:J58)</f>
        <v>64494.6</v>
      </c>
      <c r="H58" s="240"/>
      <c r="I58" s="828">
        <f>SUM(I59:I62)</f>
        <v>57612</v>
      </c>
      <c r="J58" s="828">
        <f>SUM(J59:J63)</f>
        <v>6882.6</v>
      </c>
      <c r="IO58" s="179"/>
    </row>
    <row r="59" spans="1:249" s="173" customFormat="1" ht="20.25" customHeight="1" x14ac:dyDescent="0.25">
      <c r="A59" s="229"/>
      <c r="B59" s="242" t="s">
        <v>673</v>
      </c>
      <c r="C59" s="247" t="s">
        <v>674</v>
      </c>
      <c r="D59" s="224" t="s">
        <v>157</v>
      </c>
      <c r="E59" s="223" t="s">
        <v>142</v>
      </c>
      <c r="F59" s="223" t="s">
        <v>567</v>
      </c>
      <c r="G59" s="244">
        <f t="shared" ref="G59:G67" si="6">SUM(H59:J59)</f>
        <v>54870.8</v>
      </c>
      <c r="H59" s="244"/>
      <c r="I59" s="827">
        <v>54870.8</v>
      </c>
      <c r="J59" s="827"/>
    </row>
    <row r="60" spans="1:249" s="177" customFormat="1" ht="22.5" customHeight="1" x14ac:dyDescent="0.25">
      <c r="A60" s="229"/>
      <c r="B60" s="242" t="s">
        <v>673</v>
      </c>
      <c r="C60" s="247" t="s">
        <v>674</v>
      </c>
      <c r="D60" s="224" t="s">
        <v>157</v>
      </c>
      <c r="E60" s="223" t="s">
        <v>144</v>
      </c>
      <c r="F60" s="223" t="s">
        <v>567</v>
      </c>
      <c r="G60" s="244">
        <f>SUM(H60:J60)</f>
        <v>2741.2</v>
      </c>
      <c r="H60" s="244"/>
      <c r="I60" s="827">
        <v>2741.2</v>
      </c>
      <c r="J60" s="827"/>
    </row>
    <row r="61" spans="1:249" s="177" customFormat="1" ht="15.75" x14ac:dyDescent="0.25">
      <c r="A61" s="229"/>
      <c r="B61" s="242" t="s">
        <v>673</v>
      </c>
      <c r="C61" s="247" t="s">
        <v>675</v>
      </c>
      <c r="D61" s="224" t="s">
        <v>157</v>
      </c>
      <c r="E61" s="223" t="s">
        <v>142</v>
      </c>
      <c r="F61" s="223" t="s">
        <v>567</v>
      </c>
      <c r="G61" s="244">
        <f t="shared" si="6"/>
        <v>4529.6000000000004</v>
      </c>
      <c r="H61" s="244"/>
      <c r="I61" s="827"/>
      <c r="J61" s="827">
        <v>4529.6000000000004</v>
      </c>
    </row>
    <row r="62" spans="1:249" s="177" customFormat="1" ht="15.75" x14ac:dyDescent="0.25">
      <c r="A62" s="229"/>
      <c r="B62" s="242" t="s">
        <v>673</v>
      </c>
      <c r="C62" s="247" t="s">
        <v>675</v>
      </c>
      <c r="D62" s="224" t="s">
        <v>157</v>
      </c>
      <c r="E62" s="223" t="s">
        <v>144</v>
      </c>
      <c r="F62" s="223" t="s">
        <v>567</v>
      </c>
      <c r="G62" s="244">
        <f t="shared" ref="G62:G63" si="7">SUM(H62:J62)</f>
        <v>153</v>
      </c>
      <c r="H62" s="244"/>
      <c r="I62" s="244"/>
      <c r="J62" s="827">
        <v>153</v>
      </c>
    </row>
    <row r="63" spans="1:249" s="177" customFormat="1" ht="15.75" x14ac:dyDescent="0.25">
      <c r="A63" s="229"/>
      <c r="B63" s="242" t="s">
        <v>676</v>
      </c>
      <c r="C63" s="247" t="s">
        <v>675</v>
      </c>
      <c r="D63" s="224" t="s">
        <v>157</v>
      </c>
      <c r="E63" s="223" t="s">
        <v>142</v>
      </c>
      <c r="F63" s="223" t="s">
        <v>640</v>
      </c>
      <c r="G63" s="244">
        <f t="shared" si="7"/>
        <v>2200</v>
      </c>
      <c r="H63" s="244"/>
      <c r="I63" s="244"/>
      <c r="J63" s="244">
        <v>2200</v>
      </c>
    </row>
    <row r="64" spans="1:249" s="177" customFormat="1" ht="63" x14ac:dyDescent="0.25">
      <c r="A64" s="229">
        <v>13</v>
      </c>
      <c r="B64" s="238" t="s">
        <v>1188</v>
      </c>
      <c r="C64" s="247"/>
      <c r="D64" s="225" t="s">
        <v>157</v>
      </c>
      <c r="E64" s="221" t="s">
        <v>143</v>
      </c>
      <c r="F64" s="223"/>
      <c r="G64" s="240">
        <f t="shared" si="6"/>
        <v>65913</v>
      </c>
      <c r="H64" s="240"/>
      <c r="I64" s="240">
        <f>SUM(I66:I72)</f>
        <v>30391.5</v>
      </c>
      <c r="J64" s="240">
        <f>SUM(J66:J72)</f>
        <v>35521.5</v>
      </c>
    </row>
    <row r="65" spans="1:14" hidden="1" x14ac:dyDescent="0.25"/>
    <row r="66" spans="1:14" s="177" customFormat="1" ht="15.75" x14ac:dyDescent="0.25">
      <c r="A66" s="229"/>
      <c r="B66" s="242" t="s">
        <v>673</v>
      </c>
      <c r="C66" s="247" t="s">
        <v>679</v>
      </c>
      <c r="D66" s="224" t="s">
        <v>157</v>
      </c>
      <c r="E66" s="223" t="s">
        <v>142</v>
      </c>
      <c r="F66" s="223" t="s">
        <v>567</v>
      </c>
      <c r="G66" s="244">
        <f t="shared" si="6"/>
        <v>25387.5</v>
      </c>
      <c r="H66" s="244"/>
      <c r="I66" s="244">
        <v>25387.5</v>
      </c>
      <c r="J66" s="244"/>
    </row>
    <row r="67" spans="1:14" s="177" customFormat="1" ht="15.75" x14ac:dyDescent="0.25">
      <c r="A67" s="229"/>
      <c r="B67" s="242" t="s">
        <v>673</v>
      </c>
      <c r="C67" s="247" t="s">
        <v>680</v>
      </c>
      <c r="D67" s="224" t="s">
        <v>157</v>
      </c>
      <c r="E67" s="223" t="s">
        <v>142</v>
      </c>
      <c r="F67" s="223" t="s">
        <v>567</v>
      </c>
      <c r="G67" s="244">
        <f t="shared" si="6"/>
        <v>30517.5</v>
      </c>
      <c r="H67" s="244"/>
      <c r="I67" s="244"/>
      <c r="J67" s="244">
        <v>30517.5</v>
      </c>
    </row>
    <row r="68" spans="1:14" s="177" customFormat="1" ht="15.75" hidden="1" x14ac:dyDescent="0.25">
      <c r="A68" s="229"/>
      <c r="B68" s="242" t="s">
        <v>673</v>
      </c>
      <c r="C68" s="247" t="s">
        <v>679</v>
      </c>
      <c r="D68" s="224" t="s">
        <v>157</v>
      </c>
      <c r="E68" s="223" t="s">
        <v>144</v>
      </c>
      <c r="F68" s="223" t="s">
        <v>567</v>
      </c>
      <c r="G68" s="244">
        <f>SUM(I68)</f>
        <v>0</v>
      </c>
      <c r="H68" s="244"/>
      <c r="I68" s="244"/>
      <c r="J68" s="244"/>
    </row>
    <row r="69" spans="1:14" s="173" customFormat="1" ht="15.75" x14ac:dyDescent="0.25">
      <c r="A69" s="229"/>
      <c r="B69" s="242" t="s">
        <v>676</v>
      </c>
      <c r="C69" s="247" t="s">
        <v>679</v>
      </c>
      <c r="D69" s="224" t="s">
        <v>157</v>
      </c>
      <c r="E69" s="224" t="s">
        <v>142</v>
      </c>
      <c r="F69" s="224" t="s">
        <v>640</v>
      </c>
      <c r="G69" s="244">
        <f>SUM(H69:J69)</f>
        <v>2904</v>
      </c>
      <c r="H69" s="244"/>
      <c r="I69" s="244">
        <v>2904</v>
      </c>
      <c r="J69" s="244"/>
    </row>
    <row r="70" spans="1:14" s="173" customFormat="1" ht="15.75" x14ac:dyDescent="0.25">
      <c r="A70" s="229"/>
      <c r="B70" s="242" t="s">
        <v>676</v>
      </c>
      <c r="C70" s="248" t="s">
        <v>680</v>
      </c>
      <c r="D70" s="224" t="s">
        <v>157</v>
      </c>
      <c r="E70" s="224" t="s">
        <v>142</v>
      </c>
      <c r="F70" s="224" t="s">
        <v>640</v>
      </c>
      <c r="G70" s="244">
        <f t="shared" ref="G70:G72" si="8">SUM(H70:J70)</f>
        <v>2904</v>
      </c>
      <c r="H70" s="244"/>
      <c r="I70" s="244"/>
      <c r="J70" s="244">
        <v>2904</v>
      </c>
    </row>
    <row r="71" spans="1:14" s="173" customFormat="1" ht="15.75" x14ac:dyDescent="0.25">
      <c r="A71" s="229"/>
      <c r="B71" s="242" t="s">
        <v>676</v>
      </c>
      <c r="C71" s="247" t="s">
        <v>679</v>
      </c>
      <c r="D71" s="224" t="s">
        <v>157</v>
      </c>
      <c r="E71" s="224" t="s">
        <v>144</v>
      </c>
      <c r="F71" s="224" t="s">
        <v>640</v>
      </c>
      <c r="G71" s="244">
        <f t="shared" si="8"/>
        <v>2100</v>
      </c>
      <c r="H71" s="244"/>
      <c r="I71" s="244">
        <v>2100</v>
      </c>
      <c r="J71" s="244"/>
    </row>
    <row r="72" spans="1:14" s="173" customFormat="1" ht="15.75" x14ac:dyDescent="0.25">
      <c r="A72" s="229"/>
      <c r="B72" s="242" t="s">
        <v>676</v>
      </c>
      <c r="C72" s="248" t="s">
        <v>680</v>
      </c>
      <c r="D72" s="224" t="s">
        <v>157</v>
      </c>
      <c r="E72" s="224" t="s">
        <v>144</v>
      </c>
      <c r="F72" s="224" t="s">
        <v>640</v>
      </c>
      <c r="G72" s="244">
        <f t="shared" si="8"/>
        <v>2100</v>
      </c>
      <c r="H72" s="244"/>
      <c r="I72" s="244"/>
      <c r="J72" s="244">
        <v>2100</v>
      </c>
    </row>
    <row r="73" spans="1:14" s="177" customFormat="1" ht="31.5" hidden="1" x14ac:dyDescent="0.25">
      <c r="A73" s="229">
        <v>12</v>
      </c>
      <c r="B73" s="238" t="s">
        <v>973</v>
      </c>
      <c r="C73" s="247"/>
      <c r="D73" s="225" t="s">
        <v>157</v>
      </c>
      <c r="E73" s="221" t="s">
        <v>144</v>
      </c>
      <c r="F73" s="223"/>
      <c r="G73" s="240">
        <f>SUM(I73)</f>
        <v>0</v>
      </c>
      <c r="H73" s="240"/>
      <c r="I73" s="240"/>
      <c r="J73" s="244"/>
    </row>
    <row r="74" spans="1:14" hidden="1" x14ac:dyDescent="0.25"/>
    <row r="75" spans="1:14" s="173" customFormat="1" ht="57.75" customHeight="1" x14ac:dyDescent="0.25">
      <c r="A75" s="229">
        <v>14</v>
      </c>
      <c r="B75" s="238" t="s">
        <v>1189</v>
      </c>
      <c r="C75" s="247"/>
      <c r="D75" s="225" t="s">
        <v>157</v>
      </c>
      <c r="E75" s="221" t="s">
        <v>143</v>
      </c>
      <c r="F75" s="223"/>
      <c r="G75" s="240">
        <f>G79+G78+G77+G76</f>
        <v>7091.3</v>
      </c>
      <c r="H75" s="240"/>
      <c r="I75" s="240">
        <f t="shared" ref="I75:J75" si="9">I79+I78+I77+I76</f>
        <v>3611.3</v>
      </c>
      <c r="J75" s="240">
        <f t="shared" si="9"/>
        <v>3480</v>
      </c>
    </row>
    <row r="76" spans="1:14" s="173" customFormat="1" ht="19.5" customHeight="1" x14ac:dyDescent="0.25">
      <c r="A76" s="229"/>
      <c r="B76" s="242" t="s">
        <v>676</v>
      </c>
      <c r="C76" s="247">
        <v>5225601</v>
      </c>
      <c r="D76" s="224" t="s">
        <v>157</v>
      </c>
      <c r="E76" s="223" t="s">
        <v>142</v>
      </c>
      <c r="F76" s="223" t="s">
        <v>640</v>
      </c>
      <c r="G76" s="244">
        <f>SUM(H76:J76)</f>
        <v>100</v>
      </c>
      <c r="H76" s="244"/>
      <c r="I76" s="827">
        <v>100</v>
      </c>
      <c r="J76" s="240"/>
    </row>
    <row r="77" spans="1:14" s="173" customFormat="1" ht="23.25" customHeight="1" x14ac:dyDescent="0.25">
      <c r="A77" s="229"/>
      <c r="B77" s="242" t="s">
        <v>676</v>
      </c>
      <c r="C77" s="247" t="s">
        <v>677</v>
      </c>
      <c r="D77" s="224" t="s">
        <v>157</v>
      </c>
      <c r="E77" s="223" t="s">
        <v>144</v>
      </c>
      <c r="F77" s="223" t="s">
        <v>640</v>
      </c>
      <c r="G77" s="244">
        <f>SUM(H77:J77)</f>
        <v>3249</v>
      </c>
      <c r="H77" s="240"/>
      <c r="I77" s="827">
        <v>3249</v>
      </c>
      <c r="J77" s="240"/>
    </row>
    <row r="78" spans="1:14" s="173" customFormat="1" ht="15.75" x14ac:dyDescent="0.25">
      <c r="A78" s="229"/>
      <c r="B78" s="242" t="s">
        <v>676</v>
      </c>
      <c r="C78" s="247" t="s">
        <v>677</v>
      </c>
      <c r="D78" s="224" t="s">
        <v>157</v>
      </c>
      <c r="E78" s="223" t="s">
        <v>180</v>
      </c>
      <c r="F78" s="223" t="s">
        <v>640</v>
      </c>
      <c r="G78" s="244">
        <f>SUM(H78:J78)</f>
        <v>262.3</v>
      </c>
      <c r="H78" s="244"/>
      <c r="I78" s="827">
        <v>262.3</v>
      </c>
      <c r="J78" s="244"/>
    </row>
    <row r="79" spans="1:14" s="173" customFormat="1" ht="15.75" x14ac:dyDescent="0.25">
      <c r="A79" s="229"/>
      <c r="B79" s="242" t="s">
        <v>676</v>
      </c>
      <c r="C79" s="247" t="s">
        <v>678</v>
      </c>
      <c r="D79" s="224" t="s">
        <v>157</v>
      </c>
      <c r="E79" s="223" t="s">
        <v>144</v>
      </c>
      <c r="F79" s="223" t="s">
        <v>640</v>
      </c>
      <c r="G79" s="244">
        <f>SUM(H79:J79)</f>
        <v>3480</v>
      </c>
      <c r="H79" s="244"/>
      <c r="I79" s="244"/>
      <c r="J79" s="244">
        <f>SUM('свод 2012'!V370)</f>
        <v>3480</v>
      </c>
      <c r="N79" s="788">
        <f>J82+J58-J62</f>
        <v>19470.7</v>
      </c>
    </row>
    <row r="80" spans="1:14" ht="48" customHeight="1" x14ac:dyDescent="0.25">
      <c r="A80" s="547">
        <v>15</v>
      </c>
      <c r="B80" s="743" t="s">
        <v>1150</v>
      </c>
      <c r="C80" s="247"/>
      <c r="D80" s="225" t="s">
        <v>157</v>
      </c>
      <c r="E80" s="221" t="s">
        <v>142</v>
      </c>
      <c r="F80" s="223"/>
      <c r="G80" s="240">
        <f>SUM(H80:J80)</f>
        <v>47389.4</v>
      </c>
      <c r="H80" s="240"/>
      <c r="I80" s="240">
        <f>I81+I82</f>
        <v>34648.300000000003</v>
      </c>
      <c r="J80" s="240">
        <f>J81+J82</f>
        <v>12741.1</v>
      </c>
    </row>
    <row r="81" spans="1:10" ht="18" customHeight="1" x14ac:dyDescent="0.25">
      <c r="A81" s="547"/>
      <c r="B81" s="242" t="s">
        <v>688</v>
      </c>
      <c r="C81" s="247" t="s">
        <v>763</v>
      </c>
      <c r="D81" s="224" t="s">
        <v>157</v>
      </c>
      <c r="E81" s="223" t="s">
        <v>142</v>
      </c>
      <c r="F81" s="223" t="s">
        <v>567</v>
      </c>
      <c r="G81" s="244">
        <f t="shared" ref="G81:G82" si="10">SUM(H81:J81)</f>
        <v>34648.300000000003</v>
      </c>
      <c r="H81" s="284"/>
      <c r="I81" s="244">
        <v>34648.300000000003</v>
      </c>
      <c r="J81" s="244"/>
    </row>
    <row r="82" spans="1:10" ht="21" customHeight="1" x14ac:dyDescent="0.25">
      <c r="A82" s="547"/>
      <c r="B82" s="242" t="s">
        <v>688</v>
      </c>
      <c r="C82" s="247" t="s">
        <v>675</v>
      </c>
      <c r="D82" s="224" t="s">
        <v>157</v>
      </c>
      <c r="E82" s="223" t="s">
        <v>142</v>
      </c>
      <c r="F82" s="223" t="s">
        <v>567</v>
      </c>
      <c r="G82" s="244">
        <f t="shared" si="10"/>
        <v>12741.1</v>
      </c>
      <c r="H82" s="284"/>
      <c r="I82" s="244"/>
      <c r="J82" s="244">
        <v>12741.1</v>
      </c>
    </row>
    <row r="83" spans="1:10" s="173" customFormat="1" ht="47.25" customHeight="1" x14ac:dyDescent="0.25">
      <c r="A83" s="229">
        <v>16</v>
      </c>
      <c r="B83" s="238" t="s">
        <v>994</v>
      </c>
      <c r="C83" s="247"/>
      <c r="D83" s="225" t="s">
        <v>157</v>
      </c>
      <c r="E83" s="225" t="s">
        <v>144</v>
      </c>
      <c r="F83" s="224"/>
      <c r="G83" s="240">
        <f>G84</f>
        <v>250</v>
      </c>
      <c r="H83" s="240"/>
      <c r="I83" s="240">
        <f>I84</f>
        <v>250</v>
      </c>
      <c r="J83" s="202"/>
    </row>
    <row r="84" spans="1:10" s="173" customFormat="1" ht="15.75" x14ac:dyDescent="0.25">
      <c r="A84" s="229"/>
      <c r="B84" s="242" t="s">
        <v>80</v>
      </c>
      <c r="C84" s="247" t="s">
        <v>681</v>
      </c>
      <c r="D84" s="224" t="s">
        <v>157</v>
      </c>
      <c r="E84" s="224" t="s">
        <v>144</v>
      </c>
      <c r="F84" s="224" t="s">
        <v>567</v>
      </c>
      <c r="G84" s="244">
        <f>SUM(I84)</f>
        <v>250</v>
      </c>
      <c r="H84" s="244"/>
      <c r="I84" s="244">
        <v>250</v>
      </c>
      <c r="J84" s="202"/>
    </row>
    <row r="85" spans="1:10" s="173" customFormat="1" ht="31.5" x14ac:dyDescent="0.25">
      <c r="A85" s="229"/>
      <c r="B85" s="242" t="s">
        <v>1235</v>
      </c>
      <c r="C85" s="247"/>
      <c r="D85" s="225" t="s">
        <v>157</v>
      </c>
      <c r="E85" s="225" t="s">
        <v>144</v>
      </c>
      <c r="F85" s="224"/>
      <c r="G85" s="240">
        <f>G86</f>
        <v>664</v>
      </c>
      <c r="H85" s="240"/>
      <c r="I85" s="240">
        <f>I86</f>
        <v>664</v>
      </c>
      <c r="J85" s="205"/>
    </row>
    <row r="86" spans="1:10" s="173" customFormat="1" ht="15.75" x14ac:dyDescent="0.25">
      <c r="A86" s="229"/>
      <c r="B86" s="242" t="s">
        <v>682</v>
      </c>
      <c r="C86" s="247" t="s">
        <v>1231</v>
      </c>
      <c r="D86" s="224" t="s">
        <v>157</v>
      </c>
      <c r="E86" s="224" t="s">
        <v>144</v>
      </c>
      <c r="F86" s="224" t="s">
        <v>640</v>
      </c>
      <c r="G86" s="244">
        <f>SUM(H86:J86)</f>
        <v>664</v>
      </c>
      <c r="H86" s="244"/>
      <c r="I86" s="244">
        <v>664</v>
      </c>
      <c r="J86" s="202"/>
    </row>
    <row r="87" spans="1:10" s="173" customFormat="1" ht="51" customHeight="1" x14ac:dyDescent="0.25">
      <c r="A87" s="229">
        <v>17</v>
      </c>
      <c r="B87" s="238" t="s">
        <v>1183</v>
      </c>
      <c r="C87" s="249"/>
      <c r="D87" s="225" t="s">
        <v>157</v>
      </c>
      <c r="E87" s="225" t="s">
        <v>157</v>
      </c>
      <c r="F87" s="225"/>
      <c r="G87" s="240">
        <f>SUM(G88:G90)</f>
        <v>14175.9</v>
      </c>
      <c r="H87" s="240"/>
      <c r="I87" s="240">
        <f>SUM(I88:I90)</f>
        <v>14175.9</v>
      </c>
      <c r="J87" s="202"/>
    </row>
    <row r="88" spans="1:10" s="173" customFormat="1" ht="15.75" x14ac:dyDescent="0.25">
      <c r="A88" s="229"/>
      <c r="B88" s="242" t="s">
        <v>682</v>
      </c>
      <c r="C88" s="247" t="s">
        <v>683</v>
      </c>
      <c r="D88" s="224" t="s">
        <v>157</v>
      </c>
      <c r="E88" s="224" t="s">
        <v>157</v>
      </c>
      <c r="F88" s="224" t="s">
        <v>640</v>
      </c>
      <c r="G88" s="244">
        <f>SUM(H88:J88)</f>
        <v>5791.9</v>
      </c>
      <c r="H88" s="244"/>
      <c r="I88" s="244">
        <v>5791.9</v>
      </c>
      <c r="J88" s="202"/>
    </row>
    <row r="89" spans="1:10" s="173" customFormat="1" ht="15.75" x14ac:dyDescent="0.25">
      <c r="A89" s="229"/>
      <c r="B89" s="242" t="s">
        <v>80</v>
      </c>
      <c r="C89" s="247" t="s">
        <v>1230</v>
      </c>
      <c r="D89" s="224" t="s">
        <v>157</v>
      </c>
      <c r="E89" s="224" t="s">
        <v>157</v>
      </c>
      <c r="F89" s="224" t="s">
        <v>567</v>
      </c>
      <c r="G89" s="244">
        <f>SUM(H89:J89)</f>
        <v>228.6</v>
      </c>
      <c r="H89" s="244"/>
      <c r="I89" s="244">
        <v>228.6</v>
      </c>
      <c r="J89" s="202"/>
    </row>
    <row r="90" spans="1:10" s="173" customFormat="1" ht="15.75" x14ac:dyDescent="0.25">
      <c r="A90" s="229"/>
      <c r="B90" s="242" t="s">
        <v>684</v>
      </c>
      <c r="C90" s="247" t="s">
        <v>683</v>
      </c>
      <c r="D90" s="224" t="s">
        <v>157</v>
      </c>
      <c r="E90" s="224" t="s">
        <v>157</v>
      </c>
      <c r="F90" s="224" t="s">
        <v>640</v>
      </c>
      <c r="G90" s="244">
        <f>SUM(H90:J90)</f>
        <v>8155.4</v>
      </c>
      <c r="H90" s="244"/>
      <c r="I90" s="244">
        <v>8155.4</v>
      </c>
      <c r="J90" s="202"/>
    </row>
    <row r="91" spans="1:10" s="173" customFormat="1" ht="34.5" customHeight="1" x14ac:dyDescent="0.25">
      <c r="A91" s="229">
        <v>18</v>
      </c>
      <c r="B91" s="238" t="s">
        <v>974</v>
      </c>
      <c r="C91" s="247"/>
      <c r="D91" s="225" t="s">
        <v>204</v>
      </c>
      <c r="E91" s="225" t="s">
        <v>142</v>
      </c>
      <c r="F91" s="224"/>
      <c r="G91" s="240">
        <f>G92+G93</f>
        <v>2738.9</v>
      </c>
      <c r="H91" s="240"/>
      <c r="I91" s="240">
        <f>I92+I93</f>
        <v>2738.9</v>
      </c>
      <c r="J91" s="202"/>
    </row>
    <row r="92" spans="1:10" s="173" customFormat="1" ht="15.75" x14ac:dyDescent="0.25">
      <c r="A92" s="229"/>
      <c r="B92" s="242" t="s">
        <v>80</v>
      </c>
      <c r="C92" s="247" t="s">
        <v>685</v>
      </c>
      <c r="D92" s="224" t="s">
        <v>204</v>
      </c>
      <c r="E92" s="224" t="s">
        <v>142</v>
      </c>
      <c r="F92" s="224" t="s">
        <v>567</v>
      </c>
      <c r="G92" s="244">
        <f>SUM(H92:J92)</f>
        <v>466</v>
      </c>
      <c r="H92" s="244"/>
      <c r="I92" s="244">
        <v>466</v>
      </c>
      <c r="J92" s="202"/>
    </row>
    <row r="93" spans="1:10" s="173" customFormat="1" ht="15.75" x14ac:dyDescent="0.25">
      <c r="A93" s="229"/>
      <c r="B93" s="242" t="s">
        <v>80</v>
      </c>
      <c r="C93" s="247" t="s">
        <v>685</v>
      </c>
      <c r="D93" s="224" t="s">
        <v>204</v>
      </c>
      <c r="E93" s="224" t="s">
        <v>142</v>
      </c>
      <c r="F93" s="224" t="s">
        <v>567</v>
      </c>
      <c r="G93" s="244">
        <f>SUM(H93:J93)</f>
        <v>2272.9</v>
      </c>
      <c r="H93" s="244"/>
      <c r="I93" s="244">
        <v>2272.9</v>
      </c>
      <c r="J93" s="202"/>
    </row>
    <row r="94" spans="1:10" s="173" customFormat="1" ht="33.75" customHeight="1" x14ac:dyDescent="0.25">
      <c r="A94" s="229">
        <v>19</v>
      </c>
      <c r="B94" s="238" t="s">
        <v>975</v>
      </c>
      <c r="C94" s="247"/>
      <c r="D94" s="225" t="s">
        <v>204</v>
      </c>
      <c r="E94" s="225" t="s">
        <v>142</v>
      </c>
      <c r="F94" s="224"/>
      <c r="G94" s="240">
        <f>G95</f>
        <v>275</v>
      </c>
      <c r="H94" s="240"/>
      <c r="I94" s="240">
        <f>I95</f>
        <v>275</v>
      </c>
      <c r="J94" s="240"/>
    </row>
    <row r="95" spans="1:10" s="173" customFormat="1" ht="15.75" x14ac:dyDescent="0.25">
      <c r="A95" s="229"/>
      <c r="B95" s="242" t="s">
        <v>80</v>
      </c>
      <c r="C95" s="247" t="s">
        <v>686</v>
      </c>
      <c r="D95" s="224" t="s">
        <v>204</v>
      </c>
      <c r="E95" s="224" t="s">
        <v>142</v>
      </c>
      <c r="F95" s="224" t="s">
        <v>567</v>
      </c>
      <c r="G95" s="244">
        <f>SUM(I95)</f>
        <v>275</v>
      </c>
      <c r="H95" s="244"/>
      <c r="I95" s="244">
        <v>275</v>
      </c>
      <c r="J95" s="244"/>
    </row>
    <row r="96" spans="1:10" s="173" customFormat="1" ht="29.25" customHeight="1" x14ac:dyDescent="0.25">
      <c r="A96" s="229">
        <v>20</v>
      </c>
      <c r="B96" s="238" t="s">
        <v>976</v>
      </c>
      <c r="C96" s="247"/>
      <c r="D96" s="225" t="s">
        <v>204</v>
      </c>
      <c r="E96" s="225" t="s">
        <v>142</v>
      </c>
      <c r="F96" s="224"/>
      <c r="G96" s="240">
        <f>G97</f>
        <v>190.4</v>
      </c>
      <c r="H96" s="240"/>
      <c r="I96" s="240">
        <f>I97</f>
        <v>190.4</v>
      </c>
      <c r="J96" s="240"/>
    </row>
    <row r="97" spans="1:10" s="173" customFormat="1" ht="15.75" x14ac:dyDescent="0.25">
      <c r="A97" s="229"/>
      <c r="B97" s="242" t="s">
        <v>80</v>
      </c>
      <c r="C97" s="247" t="s">
        <v>687</v>
      </c>
      <c r="D97" s="224" t="s">
        <v>204</v>
      </c>
      <c r="E97" s="224" t="s">
        <v>142</v>
      </c>
      <c r="F97" s="224" t="s">
        <v>567</v>
      </c>
      <c r="G97" s="244">
        <f>SUM(H97:J97)</f>
        <v>190.4</v>
      </c>
      <c r="H97" s="244"/>
      <c r="I97" s="244">
        <v>190.4</v>
      </c>
      <c r="J97" s="244"/>
    </row>
    <row r="98" spans="1:10" s="177" customFormat="1" ht="86.25" customHeight="1" x14ac:dyDescent="0.25">
      <c r="A98" s="229">
        <v>21</v>
      </c>
      <c r="B98" s="238" t="s">
        <v>1233</v>
      </c>
      <c r="C98" s="231"/>
      <c r="D98" s="250" t="s">
        <v>180</v>
      </c>
      <c r="E98" s="250" t="s">
        <v>180</v>
      </c>
      <c r="F98" s="225"/>
      <c r="G98" s="240">
        <f>G100+G99+G101</f>
        <v>105116.90000000001</v>
      </c>
      <c r="H98" s="240"/>
      <c r="I98" s="240">
        <f>I100+I99</f>
        <v>95636.800000000003</v>
      </c>
      <c r="J98" s="240">
        <f>J100+J99+J101</f>
        <v>9480.1</v>
      </c>
    </row>
    <row r="99" spans="1:10" s="177" customFormat="1" ht="15.75" x14ac:dyDescent="0.25">
      <c r="A99" s="229"/>
      <c r="B99" s="242" t="s">
        <v>688</v>
      </c>
      <c r="C99" s="247" t="s">
        <v>689</v>
      </c>
      <c r="D99" s="224" t="s">
        <v>180</v>
      </c>
      <c r="E99" s="224" t="s">
        <v>180</v>
      </c>
      <c r="F99" s="223" t="s">
        <v>567</v>
      </c>
      <c r="G99" s="244">
        <f>SUM(H99:J99)</f>
        <v>95636.800000000003</v>
      </c>
      <c r="H99" s="244"/>
      <c r="I99" s="244">
        <v>95636.800000000003</v>
      </c>
      <c r="J99" s="205"/>
    </row>
    <row r="100" spans="1:10" s="177" customFormat="1" ht="15.75" x14ac:dyDescent="0.25">
      <c r="A100" s="229"/>
      <c r="B100" s="242" t="s">
        <v>688</v>
      </c>
      <c r="C100" s="229" t="s">
        <v>1151</v>
      </c>
      <c r="D100" s="251" t="s">
        <v>180</v>
      </c>
      <c r="E100" s="251" t="s">
        <v>180</v>
      </c>
      <c r="F100" s="224" t="s">
        <v>567</v>
      </c>
      <c r="G100" s="244">
        <f>SUM(H100:J100)</f>
        <v>5000.5</v>
      </c>
      <c r="H100" s="244"/>
      <c r="I100" s="244"/>
      <c r="J100" s="244">
        <v>5000.5</v>
      </c>
    </row>
    <row r="101" spans="1:10" s="177" customFormat="1" ht="15.75" x14ac:dyDescent="0.25">
      <c r="A101" s="229"/>
      <c r="B101" s="242" t="s">
        <v>673</v>
      </c>
      <c r="C101" s="229" t="s">
        <v>1151</v>
      </c>
      <c r="D101" s="224" t="s">
        <v>180</v>
      </c>
      <c r="E101" s="223" t="s">
        <v>180</v>
      </c>
      <c r="F101" s="223" t="s">
        <v>567</v>
      </c>
      <c r="G101" s="244">
        <f>SUM(H101:J101)</f>
        <v>4479.6000000000004</v>
      </c>
      <c r="H101" s="244"/>
      <c r="I101" s="244"/>
      <c r="J101" s="244">
        <v>4479.6000000000004</v>
      </c>
    </row>
    <row r="102" spans="1:10" s="177" customFormat="1" ht="64.5" customHeight="1" x14ac:dyDescent="0.25">
      <c r="A102" s="229">
        <v>22</v>
      </c>
      <c r="B102" s="238" t="s">
        <v>1191</v>
      </c>
      <c r="C102" s="231"/>
      <c r="D102" s="225"/>
      <c r="E102" s="221"/>
      <c r="F102" s="221"/>
      <c r="G102" s="240">
        <f>G104+G103+G105+G106</f>
        <v>177309.7</v>
      </c>
      <c r="H102" s="240"/>
      <c r="I102" s="240">
        <f>I104+I103+I105+I106</f>
        <v>164466.6</v>
      </c>
      <c r="J102" s="240">
        <f>J104+J103+J105</f>
        <v>12843.1</v>
      </c>
    </row>
    <row r="103" spans="1:10" s="177" customFormat="1" ht="15.75" x14ac:dyDescent="0.25">
      <c r="A103" s="229"/>
      <c r="B103" s="242" t="s">
        <v>688</v>
      </c>
      <c r="C103" s="247" t="s">
        <v>690</v>
      </c>
      <c r="D103" s="224" t="s">
        <v>159</v>
      </c>
      <c r="E103" s="223" t="s">
        <v>144</v>
      </c>
      <c r="F103" s="223" t="s">
        <v>567</v>
      </c>
      <c r="G103" s="244">
        <f t="shared" ref="G103:G113" si="11">SUM(H103:J103)</f>
        <v>162798.6</v>
      </c>
      <c r="H103" s="244"/>
      <c r="I103" s="244">
        <v>162798.6</v>
      </c>
      <c r="J103" s="244"/>
    </row>
    <row r="104" spans="1:10" s="177" customFormat="1" ht="15.75" x14ac:dyDescent="0.25">
      <c r="A104" s="229"/>
      <c r="B104" s="242" t="s">
        <v>688</v>
      </c>
      <c r="C104" s="229" t="s">
        <v>691</v>
      </c>
      <c r="D104" s="224" t="s">
        <v>159</v>
      </c>
      <c r="E104" s="223" t="s">
        <v>144</v>
      </c>
      <c r="F104" s="223" t="s">
        <v>567</v>
      </c>
      <c r="G104" s="244">
        <f t="shared" si="11"/>
        <v>12755.1</v>
      </c>
      <c r="H104" s="244"/>
      <c r="I104" s="244"/>
      <c r="J104" s="244">
        <v>12755.1</v>
      </c>
    </row>
    <row r="105" spans="1:10" s="177" customFormat="1" ht="15.75" x14ac:dyDescent="0.25">
      <c r="A105" s="229"/>
      <c r="B105" s="242" t="s">
        <v>115</v>
      </c>
      <c r="C105" s="229" t="s">
        <v>691</v>
      </c>
      <c r="D105" s="224" t="s">
        <v>157</v>
      </c>
      <c r="E105" s="223" t="s">
        <v>144</v>
      </c>
      <c r="F105" s="223" t="s">
        <v>650</v>
      </c>
      <c r="G105" s="244">
        <f>SUM(H105:J105)</f>
        <v>88</v>
      </c>
      <c r="H105" s="244"/>
      <c r="I105" s="244"/>
      <c r="J105" s="244">
        <v>88</v>
      </c>
    </row>
    <row r="106" spans="1:10" s="177" customFormat="1" ht="15.75" x14ac:dyDescent="0.25">
      <c r="A106" s="229"/>
      <c r="B106" s="242" t="s">
        <v>115</v>
      </c>
      <c r="C106" s="229" t="s">
        <v>690</v>
      </c>
      <c r="D106" s="224" t="s">
        <v>157</v>
      </c>
      <c r="E106" s="223" t="s">
        <v>144</v>
      </c>
      <c r="F106" s="223" t="s">
        <v>650</v>
      </c>
      <c r="G106" s="244">
        <f>SUM(H106:J106)</f>
        <v>1668</v>
      </c>
      <c r="H106" s="244"/>
      <c r="I106" s="244">
        <v>1668</v>
      </c>
      <c r="J106" s="244"/>
    </row>
    <row r="107" spans="1:10" s="177" customFormat="1" ht="51.75" customHeight="1" x14ac:dyDescent="0.25">
      <c r="A107" s="229">
        <v>23</v>
      </c>
      <c r="B107" s="323" t="s">
        <v>1170</v>
      </c>
      <c r="C107" s="281"/>
      <c r="D107" s="225" t="s">
        <v>151</v>
      </c>
      <c r="E107" s="221" t="s">
        <v>142</v>
      </c>
      <c r="F107" s="221"/>
      <c r="G107" s="240">
        <f>SUM(H107:J107)</f>
        <v>34002</v>
      </c>
      <c r="H107" s="240"/>
      <c r="I107" s="240">
        <f>SUM(I108+I112+I110+I113+I109)</f>
        <v>30984.799999999999</v>
      </c>
      <c r="J107" s="240">
        <f>SUM(J108+J112+J110+J113+J111)</f>
        <v>3017.2</v>
      </c>
    </row>
    <row r="108" spans="1:10" s="177" customFormat="1" ht="15.75" x14ac:dyDescent="0.25">
      <c r="A108" s="229"/>
      <c r="B108" s="242" t="s">
        <v>688</v>
      </c>
      <c r="C108" s="229" t="s">
        <v>987</v>
      </c>
      <c r="D108" s="224" t="s">
        <v>151</v>
      </c>
      <c r="E108" s="223" t="s">
        <v>146</v>
      </c>
      <c r="F108" s="223" t="s">
        <v>567</v>
      </c>
      <c r="G108" s="244">
        <f t="shared" si="11"/>
        <v>9072.2000000000007</v>
      </c>
      <c r="H108" s="244"/>
      <c r="I108" s="244">
        <v>9072.2000000000007</v>
      </c>
      <c r="J108" s="244"/>
    </row>
    <row r="109" spans="1:10" s="177" customFormat="1" ht="15.75" x14ac:dyDescent="0.25">
      <c r="A109" s="229"/>
      <c r="B109" s="242" t="s">
        <v>688</v>
      </c>
      <c r="C109" s="229" t="s">
        <v>987</v>
      </c>
      <c r="D109" s="224" t="s">
        <v>149</v>
      </c>
      <c r="E109" s="223" t="s">
        <v>180</v>
      </c>
      <c r="F109" s="223" t="s">
        <v>567</v>
      </c>
      <c r="G109" s="244">
        <f t="shared" si="11"/>
        <v>9072.2000000000007</v>
      </c>
      <c r="H109" s="244"/>
      <c r="I109" s="244">
        <v>9072.2000000000007</v>
      </c>
      <c r="J109" s="244"/>
    </row>
    <row r="110" spans="1:10" s="177" customFormat="1" ht="15.75" x14ac:dyDescent="0.25">
      <c r="A110" s="229"/>
      <c r="B110" s="242" t="s">
        <v>688</v>
      </c>
      <c r="C110" s="229" t="s">
        <v>1171</v>
      </c>
      <c r="D110" s="224" t="s">
        <v>151</v>
      </c>
      <c r="E110" s="223" t="s">
        <v>146</v>
      </c>
      <c r="F110" s="223" t="s">
        <v>567</v>
      </c>
      <c r="G110" s="244">
        <f t="shared" si="11"/>
        <v>1008</v>
      </c>
      <c r="H110" s="244"/>
      <c r="I110" s="244"/>
      <c r="J110" s="244">
        <v>1008</v>
      </c>
    </row>
    <row r="111" spans="1:10" s="177" customFormat="1" ht="15.75" x14ac:dyDescent="0.25">
      <c r="A111" s="229"/>
      <c r="B111" s="242" t="s">
        <v>688</v>
      </c>
      <c r="C111" s="229" t="s">
        <v>1184</v>
      </c>
      <c r="D111" s="224" t="s">
        <v>149</v>
      </c>
      <c r="E111" s="223" t="s">
        <v>180</v>
      </c>
      <c r="F111" s="223" t="s">
        <v>567</v>
      </c>
      <c r="G111" s="244">
        <f t="shared" si="11"/>
        <v>1008.1</v>
      </c>
      <c r="H111" s="244"/>
      <c r="I111" s="244"/>
      <c r="J111" s="244">
        <v>1008.1</v>
      </c>
    </row>
    <row r="112" spans="1:10" s="177" customFormat="1" ht="15.75" x14ac:dyDescent="0.25">
      <c r="A112" s="229"/>
      <c r="B112" s="242" t="s">
        <v>80</v>
      </c>
      <c r="C112" s="229" t="s">
        <v>987</v>
      </c>
      <c r="D112" s="224" t="s">
        <v>151</v>
      </c>
      <c r="E112" s="223" t="s">
        <v>142</v>
      </c>
      <c r="F112" s="223" t="s">
        <v>567</v>
      </c>
      <c r="G112" s="244">
        <f t="shared" si="11"/>
        <v>12840.4</v>
      </c>
      <c r="H112" s="244"/>
      <c r="I112" s="827">
        <v>12840.4</v>
      </c>
      <c r="J112" s="827"/>
    </row>
    <row r="113" spans="1:10" s="177" customFormat="1" ht="15.75" x14ac:dyDescent="0.25">
      <c r="A113" s="229"/>
      <c r="B113" s="242" t="s">
        <v>80</v>
      </c>
      <c r="C113" s="229" t="s">
        <v>1171</v>
      </c>
      <c r="D113" s="224" t="s">
        <v>151</v>
      </c>
      <c r="E113" s="223" t="s">
        <v>142</v>
      </c>
      <c r="F113" s="223" t="s">
        <v>567</v>
      </c>
      <c r="G113" s="244">
        <f t="shared" si="11"/>
        <v>1001.1</v>
      </c>
      <c r="H113" s="244"/>
      <c r="I113" s="827"/>
      <c r="J113" s="827">
        <v>1001.1</v>
      </c>
    </row>
    <row r="114" spans="1:10" s="177" customFormat="1" ht="30" customHeight="1" x14ac:dyDescent="0.25">
      <c r="A114" s="229">
        <v>24</v>
      </c>
      <c r="B114" s="323" t="s">
        <v>1084</v>
      </c>
      <c r="C114" s="281"/>
      <c r="D114" s="225" t="s">
        <v>157</v>
      </c>
      <c r="E114" s="221" t="s">
        <v>157</v>
      </c>
      <c r="F114" s="221"/>
      <c r="G114" s="240">
        <f>H114+I114+J114</f>
        <v>143.5</v>
      </c>
      <c r="H114" s="240"/>
      <c r="I114" s="828">
        <f>I115</f>
        <v>143.5</v>
      </c>
      <c r="J114" s="828">
        <f>J115</f>
        <v>0</v>
      </c>
    </row>
    <row r="115" spans="1:10" s="177" customFormat="1" ht="18.75" customHeight="1" x14ac:dyDescent="0.25">
      <c r="A115" s="229"/>
      <c r="B115" s="242" t="s">
        <v>684</v>
      </c>
      <c r="C115" s="247" t="s">
        <v>1085</v>
      </c>
      <c r="D115" s="224" t="s">
        <v>157</v>
      </c>
      <c r="E115" s="223" t="s">
        <v>157</v>
      </c>
      <c r="F115" s="223" t="s">
        <v>640</v>
      </c>
      <c r="G115" s="244">
        <f t="shared" ref="G115" si="12">SUM(H115:J115)</f>
        <v>143.5</v>
      </c>
      <c r="H115" s="244"/>
      <c r="I115" s="827">
        <v>143.5</v>
      </c>
      <c r="J115" s="827"/>
    </row>
    <row r="116" spans="1:10" s="177" customFormat="1" ht="63" x14ac:dyDescent="0.25">
      <c r="A116" s="229">
        <v>25</v>
      </c>
      <c r="B116" s="238" t="s">
        <v>1186</v>
      </c>
      <c r="C116" s="247"/>
      <c r="D116" s="225"/>
      <c r="E116" s="221"/>
      <c r="F116" s="223"/>
      <c r="G116" s="240">
        <f t="shared" ref="G116:G122" si="13">H116+I116+J116</f>
        <v>55524.4</v>
      </c>
      <c r="H116" s="244"/>
      <c r="I116" s="828">
        <f>I117+I118</f>
        <v>49196</v>
      </c>
      <c r="J116" s="828">
        <f>J117+J118+J119</f>
        <v>6328.4</v>
      </c>
    </row>
    <row r="117" spans="1:10" s="177" customFormat="1" ht="15.75" x14ac:dyDescent="0.25">
      <c r="A117" s="229"/>
      <c r="B117" s="242" t="s">
        <v>673</v>
      </c>
      <c r="C117" s="247" t="s">
        <v>764</v>
      </c>
      <c r="D117" s="224" t="s">
        <v>204</v>
      </c>
      <c r="E117" s="223" t="s">
        <v>142</v>
      </c>
      <c r="F117" s="223" t="s">
        <v>567</v>
      </c>
      <c r="G117" s="244">
        <f t="shared" si="13"/>
        <v>49196</v>
      </c>
      <c r="H117" s="240"/>
      <c r="I117" s="827">
        <v>49196</v>
      </c>
      <c r="J117" s="828"/>
    </row>
    <row r="118" spans="1:10" s="177" customFormat="1" ht="15.75" x14ac:dyDescent="0.25">
      <c r="A118" s="229"/>
      <c r="B118" s="242" t="s">
        <v>673</v>
      </c>
      <c r="C118" s="247" t="s">
        <v>1083</v>
      </c>
      <c r="D118" s="224" t="s">
        <v>204</v>
      </c>
      <c r="E118" s="223" t="s">
        <v>142</v>
      </c>
      <c r="F118" s="223" t="s">
        <v>567</v>
      </c>
      <c r="G118" s="244">
        <f t="shared" si="13"/>
        <v>4828.3999999999996</v>
      </c>
      <c r="H118" s="240"/>
      <c r="I118" s="828"/>
      <c r="J118" s="827">
        <v>4828.3999999999996</v>
      </c>
    </row>
    <row r="119" spans="1:10" s="177" customFormat="1" ht="15.75" x14ac:dyDescent="0.25">
      <c r="A119" s="229"/>
      <c r="B119" s="242" t="s">
        <v>673</v>
      </c>
      <c r="C119" s="247" t="s">
        <v>1083</v>
      </c>
      <c r="D119" s="224" t="s">
        <v>157</v>
      </c>
      <c r="E119" s="223" t="s">
        <v>144</v>
      </c>
      <c r="F119" s="223" t="s">
        <v>567</v>
      </c>
      <c r="G119" s="244">
        <f t="shared" si="13"/>
        <v>1500</v>
      </c>
      <c r="H119" s="240"/>
      <c r="I119" s="828"/>
      <c r="J119" s="827">
        <v>1500</v>
      </c>
    </row>
    <row r="120" spans="1:10" s="177" customFormat="1" ht="31.5" x14ac:dyDescent="0.25">
      <c r="A120" s="229">
        <v>25</v>
      </c>
      <c r="B120" s="238" t="s">
        <v>1197</v>
      </c>
      <c r="C120" s="247"/>
      <c r="D120" s="225"/>
      <c r="E120" s="221"/>
      <c r="F120" s="223"/>
      <c r="G120" s="240">
        <f t="shared" ref="G120:H120" si="14">SUM(G121:G123)</f>
        <v>4106</v>
      </c>
      <c r="H120" s="240">
        <f t="shared" si="14"/>
        <v>281.7</v>
      </c>
      <c r="I120" s="828">
        <f>SUM(I121:I123)</f>
        <v>3619</v>
      </c>
      <c r="J120" s="828">
        <f>SUM(J121:J123)</f>
        <v>205.3</v>
      </c>
    </row>
    <row r="121" spans="1:10" s="177" customFormat="1" ht="15.75" x14ac:dyDescent="0.25">
      <c r="A121" s="229"/>
      <c r="B121" s="242" t="s">
        <v>83</v>
      </c>
      <c r="C121" s="247" t="s">
        <v>1198</v>
      </c>
      <c r="D121" s="224" t="s">
        <v>208</v>
      </c>
      <c r="E121" s="223" t="s">
        <v>146</v>
      </c>
      <c r="F121" s="223" t="s">
        <v>631</v>
      </c>
      <c r="G121" s="244">
        <f t="shared" si="13"/>
        <v>3619</v>
      </c>
      <c r="H121" s="240"/>
      <c r="I121" s="827">
        <v>3619</v>
      </c>
      <c r="J121" s="828"/>
    </row>
    <row r="122" spans="1:10" s="177" customFormat="1" ht="15.75" x14ac:dyDescent="0.25">
      <c r="A122" s="229"/>
      <c r="B122" s="242" t="s">
        <v>83</v>
      </c>
      <c r="C122" s="247" t="s">
        <v>1199</v>
      </c>
      <c r="D122" s="224" t="s">
        <v>208</v>
      </c>
      <c r="E122" s="223" t="s">
        <v>146</v>
      </c>
      <c r="F122" s="223" t="s">
        <v>631</v>
      </c>
      <c r="G122" s="244">
        <f t="shared" si="13"/>
        <v>281.7</v>
      </c>
      <c r="H122" s="827">
        <v>281.7</v>
      </c>
      <c r="I122" s="828"/>
      <c r="J122" s="827"/>
    </row>
    <row r="123" spans="1:10" s="177" customFormat="1" ht="15.75" x14ac:dyDescent="0.25">
      <c r="A123" s="229"/>
      <c r="B123" s="242" t="s">
        <v>83</v>
      </c>
      <c r="C123" s="229" t="s">
        <v>1149</v>
      </c>
      <c r="D123" s="224" t="s">
        <v>208</v>
      </c>
      <c r="E123" s="223" t="s">
        <v>146</v>
      </c>
      <c r="F123" s="223" t="s">
        <v>631</v>
      </c>
      <c r="G123" s="244">
        <f>SUM(H123:J123)</f>
        <v>205.3</v>
      </c>
      <c r="H123" s="825"/>
      <c r="I123" s="827"/>
      <c r="J123" s="827">
        <v>205.3</v>
      </c>
    </row>
    <row r="124" spans="1:10" s="177" customFormat="1" ht="15.75" x14ac:dyDescent="0.25">
      <c r="A124" s="229"/>
      <c r="B124" s="238" t="s">
        <v>692</v>
      </c>
      <c r="C124" s="252"/>
      <c r="D124" s="253"/>
      <c r="E124" s="254"/>
      <c r="F124" s="254"/>
      <c r="G124" s="240">
        <f>SUM(H124:J124)</f>
        <v>959828.70000000019</v>
      </c>
      <c r="H124" s="240">
        <f>H11+H14+H17+H21+H24+H29+H32+H42+H46+H54+H58+H64+H75+H80+H83+H87+H91+H94+H96+H98+H102+H107+H114+H116+H120</f>
        <v>8701.4</v>
      </c>
      <c r="I124" s="240">
        <f>I11+I14+I17+I21+I24+I29+I32+I42+I46+I54+I58+I64+I75+I80+I83+I87+I91+I94+I96+I98+I102+I107+I114+I116+I120+I85+I52</f>
        <v>763499.40000000014</v>
      </c>
      <c r="J124" s="240">
        <f>J11+J14+J17+J21+J24+J29+J32+J42+J46+J54+J58+J64+J75+J80+J83+J87+J91+J94+J96+J98+J102+J107+J114+J116+J120</f>
        <v>187627.90000000002</v>
      </c>
    </row>
    <row r="125" spans="1:10" ht="15.75" x14ac:dyDescent="0.25">
      <c r="A125" s="1023" t="s">
        <v>693</v>
      </c>
      <c r="B125" s="1024"/>
      <c r="C125" s="1024"/>
      <c r="D125" s="1024"/>
      <c r="E125" s="1024"/>
      <c r="F125" s="1024"/>
      <c r="G125" s="1024"/>
      <c r="H125" s="1024"/>
      <c r="I125" s="1024"/>
      <c r="J125" s="1024"/>
    </row>
    <row r="126" spans="1:10" s="237" customFormat="1" ht="51" customHeight="1" x14ac:dyDescent="0.2">
      <c r="A126" s="251" t="s">
        <v>663</v>
      </c>
      <c r="B126" s="255" t="s">
        <v>991</v>
      </c>
      <c r="C126" s="256"/>
      <c r="D126" s="257"/>
      <c r="E126" s="257"/>
      <c r="F126" s="256"/>
      <c r="G126" s="258">
        <f>SUM(H126:J126)</f>
        <v>5799.4</v>
      </c>
      <c r="H126" s="258"/>
      <c r="I126" s="259"/>
      <c r="J126" s="258">
        <f>J127+J129+J128</f>
        <v>5799.4</v>
      </c>
    </row>
    <row r="127" spans="1:10" s="237" customFormat="1" ht="22.5" customHeight="1" x14ac:dyDescent="0.2">
      <c r="A127" s="251"/>
      <c r="B127" s="260" t="s">
        <v>83</v>
      </c>
      <c r="C127" s="256" t="s">
        <v>694</v>
      </c>
      <c r="D127" s="256" t="s">
        <v>142</v>
      </c>
      <c r="E127" s="256" t="s">
        <v>163</v>
      </c>
      <c r="F127" s="256" t="s">
        <v>631</v>
      </c>
      <c r="G127" s="261">
        <f>SUM(H127:J127)</f>
        <v>3699.4</v>
      </c>
      <c r="H127" s="261"/>
      <c r="I127" s="259"/>
      <c r="J127" s="261">
        <v>3699.4</v>
      </c>
    </row>
    <row r="128" spans="1:10" s="237" customFormat="1" ht="20.25" customHeight="1" x14ac:dyDescent="0.25">
      <c r="A128" s="251"/>
      <c r="B128" s="242" t="s">
        <v>688</v>
      </c>
      <c r="C128" s="256" t="s">
        <v>694</v>
      </c>
      <c r="D128" s="256" t="s">
        <v>142</v>
      </c>
      <c r="E128" s="256" t="s">
        <v>163</v>
      </c>
      <c r="F128" s="256" t="s">
        <v>567</v>
      </c>
      <c r="G128" s="261">
        <f>SUM(H128:J128)</f>
        <v>1000</v>
      </c>
      <c r="H128" s="261"/>
      <c r="I128" s="259"/>
      <c r="J128" s="261">
        <v>1000</v>
      </c>
    </row>
    <row r="129" spans="1:10" ht="17.25" customHeight="1" x14ac:dyDescent="0.25">
      <c r="A129" s="547"/>
      <c r="B129" s="260" t="s">
        <v>83</v>
      </c>
      <c r="C129" s="248" t="s">
        <v>694</v>
      </c>
      <c r="D129" s="224" t="s">
        <v>149</v>
      </c>
      <c r="E129" s="223" t="s">
        <v>213</v>
      </c>
      <c r="F129" s="223" t="s">
        <v>631</v>
      </c>
      <c r="G129" s="244">
        <f>SUM(H129:J129)</f>
        <v>1100</v>
      </c>
      <c r="H129" s="244"/>
      <c r="I129" s="241"/>
      <c r="J129" s="244">
        <v>1100</v>
      </c>
    </row>
    <row r="130" spans="1:10" ht="45.75" customHeight="1" x14ac:dyDescent="0.25">
      <c r="A130" s="547">
        <v>2</v>
      </c>
      <c r="B130" s="262" t="s">
        <v>695</v>
      </c>
      <c r="C130" s="263"/>
      <c r="D130" s="221" t="s">
        <v>146</v>
      </c>
      <c r="E130" s="221" t="s">
        <v>144</v>
      </c>
      <c r="F130" s="221"/>
      <c r="G130" s="240">
        <f>SUM(G131)</f>
        <v>500</v>
      </c>
      <c r="H130" s="240"/>
      <c r="I130" s="241"/>
      <c r="J130" s="240">
        <f>SUM(J131)</f>
        <v>500</v>
      </c>
    </row>
    <row r="131" spans="1:10" s="246" customFormat="1" ht="15.75" customHeight="1" x14ac:dyDescent="0.25">
      <c r="A131" s="547"/>
      <c r="B131" s="264" t="s">
        <v>665</v>
      </c>
      <c r="C131" s="265" t="s">
        <v>696</v>
      </c>
      <c r="D131" s="223" t="s">
        <v>146</v>
      </c>
      <c r="E131" s="223" t="s">
        <v>144</v>
      </c>
      <c r="F131" s="223" t="s">
        <v>567</v>
      </c>
      <c r="G131" s="244">
        <f>SUM(H131:J131)</f>
        <v>500</v>
      </c>
      <c r="H131" s="244"/>
      <c r="I131" s="245"/>
      <c r="J131" s="244">
        <v>500</v>
      </c>
    </row>
    <row r="132" spans="1:10" s="246" customFormat="1" ht="34.5" hidden="1" customHeight="1" x14ac:dyDescent="0.25">
      <c r="A132" s="547">
        <v>3</v>
      </c>
      <c r="B132" s="266"/>
      <c r="C132" s="265"/>
      <c r="D132" s="221"/>
      <c r="E132" s="221"/>
      <c r="F132" s="221"/>
      <c r="G132" s="240"/>
      <c r="H132" s="240"/>
      <c r="I132" s="245"/>
      <c r="J132" s="240"/>
    </row>
    <row r="133" spans="1:10" s="246" customFormat="1" ht="16.5" hidden="1" customHeight="1" x14ac:dyDescent="0.25">
      <c r="A133" s="547"/>
      <c r="B133" s="264"/>
      <c r="C133" s="265"/>
      <c r="D133" s="223"/>
      <c r="E133" s="223"/>
      <c r="F133" s="223"/>
      <c r="G133" s="244"/>
      <c r="H133" s="244"/>
      <c r="I133" s="245"/>
      <c r="J133" s="244"/>
    </row>
    <row r="134" spans="1:10" s="273" customFormat="1" ht="31.5" customHeight="1" x14ac:dyDescent="0.25">
      <c r="A134" s="549">
        <v>3</v>
      </c>
      <c r="B134" s="267" t="s">
        <v>1010</v>
      </c>
      <c r="C134" s="268"/>
      <c r="D134" s="269" t="s">
        <v>146</v>
      </c>
      <c r="E134" s="269" t="s">
        <v>180</v>
      </c>
      <c r="F134" s="270"/>
      <c r="G134" s="271">
        <f>G135</f>
        <v>100</v>
      </c>
      <c r="H134" s="271"/>
      <c r="I134" s="272"/>
      <c r="J134" s="271">
        <f>J135</f>
        <v>100</v>
      </c>
    </row>
    <row r="135" spans="1:10" s="273" customFormat="1" ht="18.75" customHeight="1" x14ac:dyDescent="0.25">
      <c r="A135" s="549"/>
      <c r="B135" s="274" t="s">
        <v>80</v>
      </c>
      <c r="C135" s="268" t="s">
        <v>698</v>
      </c>
      <c r="D135" s="270" t="s">
        <v>146</v>
      </c>
      <c r="E135" s="270" t="s">
        <v>180</v>
      </c>
      <c r="F135" s="270" t="s">
        <v>567</v>
      </c>
      <c r="G135" s="275">
        <f>SUM(H135:J135)</f>
        <v>100</v>
      </c>
      <c r="H135" s="275"/>
      <c r="I135" s="272"/>
      <c r="J135" s="275">
        <v>100</v>
      </c>
    </row>
    <row r="136" spans="1:10" s="278" customFormat="1" ht="34.5" customHeight="1" x14ac:dyDescent="0.25">
      <c r="A136" s="268">
        <v>4</v>
      </c>
      <c r="B136" s="267" t="s">
        <v>1187</v>
      </c>
      <c r="C136" s="249"/>
      <c r="D136" s="276" t="s">
        <v>146</v>
      </c>
      <c r="E136" s="276" t="s">
        <v>180</v>
      </c>
      <c r="F136" s="276"/>
      <c r="G136" s="240">
        <f>G137</f>
        <v>4800</v>
      </c>
      <c r="H136" s="240"/>
      <c r="I136" s="277"/>
      <c r="J136" s="240">
        <f>J137</f>
        <v>4800</v>
      </c>
    </row>
    <row r="137" spans="1:10" s="278" customFormat="1" ht="15.75" customHeight="1" x14ac:dyDescent="0.25">
      <c r="A137" s="268"/>
      <c r="B137" s="274" t="s">
        <v>80</v>
      </c>
      <c r="C137" s="247" t="s">
        <v>699</v>
      </c>
      <c r="D137" s="279" t="s">
        <v>146</v>
      </c>
      <c r="E137" s="279" t="s">
        <v>180</v>
      </c>
      <c r="F137" s="279" t="s">
        <v>567</v>
      </c>
      <c r="G137" s="244">
        <f>SUM(H137:J137)</f>
        <v>4800</v>
      </c>
      <c r="H137" s="244"/>
      <c r="I137" s="277"/>
      <c r="J137" s="244">
        <f>SUM('свод 2012'!V61)</f>
        <v>4800</v>
      </c>
    </row>
    <row r="138" spans="1:10" s="278" customFormat="1" ht="2.25" hidden="1" customHeight="1" x14ac:dyDescent="0.25">
      <c r="A138" s="268"/>
      <c r="B138" s="274"/>
      <c r="C138" s="247"/>
      <c r="D138" s="276"/>
      <c r="E138" s="276"/>
      <c r="F138" s="279"/>
      <c r="G138" s="240"/>
      <c r="H138" s="244"/>
      <c r="I138" s="277"/>
      <c r="J138" s="240"/>
    </row>
    <row r="139" spans="1:10" s="278" customFormat="1" ht="2.25" hidden="1" customHeight="1" x14ac:dyDescent="0.25">
      <c r="A139" s="268"/>
      <c r="B139" s="274"/>
      <c r="C139" s="247"/>
      <c r="D139" s="279"/>
      <c r="E139" s="279"/>
      <c r="F139" s="279"/>
      <c r="G139" s="244"/>
      <c r="H139" s="244"/>
      <c r="I139" s="277"/>
      <c r="J139" s="244"/>
    </row>
    <row r="140" spans="1:10" ht="35.25" customHeight="1" x14ac:dyDescent="0.25">
      <c r="A140" s="547">
        <v>5</v>
      </c>
      <c r="B140" s="238" t="s">
        <v>700</v>
      </c>
      <c r="C140" s="239"/>
      <c r="D140" s="225" t="s">
        <v>149</v>
      </c>
      <c r="E140" s="221" t="s">
        <v>208</v>
      </c>
      <c r="F140" s="221"/>
      <c r="G140" s="240">
        <f>SUM(G141+G142)</f>
        <v>5244.1</v>
      </c>
      <c r="H140" s="240"/>
      <c r="I140" s="241"/>
      <c r="J140" s="240">
        <f>SUM(J141+J142)</f>
        <v>5244.1</v>
      </c>
    </row>
    <row r="141" spans="1:10" ht="17.25" customHeight="1" x14ac:dyDescent="0.25">
      <c r="A141" s="547"/>
      <c r="B141" s="242" t="s">
        <v>665</v>
      </c>
      <c r="C141" s="248" t="s">
        <v>701</v>
      </c>
      <c r="D141" s="224" t="s">
        <v>149</v>
      </c>
      <c r="E141" s="223" t="s">
        <v>208</v>
      </c>
      <c r="F141" s="223" t="s">
        <v>567</v>
      </c>
      <c r="G141" s="244">
        <f>SUM(H141:J141)</f>
        <v>5063.5</v>
      </c>
      <c r="H141" s="244"/>
      <c r="I141" s="241"/>
      <c r="J141" s="244">
        <v>5063.5</v>
      </c>
    </row>
    <row r="142" spans="1:10" ht="15.75" customHeight="1" x14ac:dyDescent="0.25">
      <c r="A142" s="547"/>
      <c r="B142" s="242" t="s">
        <v>684</v>
      </c>
      <c r="C142" s="248" t="s">
        <v>701</v>
      </c>
      <c r="D142" s="224" t="s">
        <v>149</v>
      </c>
      <c r="E142" s="223" t="s">
        <v>208</v>
      </c>
      <c r="F142" s="223" t="s">
        <v>640</v>
      </c>
      <c r="G142" s="244">
        <f>SUM(H142:J142)</f>
        <v>180.6</v>
      </c>
      <c r="H142" s="244"/>
      <c r="I142" s="241"/>
      <c r="J142" s="244">
        <v>180.6</v>
      </c>
    </row>
    <row r="143" spans="1:10" ht="32.25" customHeight="1" x14ac:dyDescent="0.25">
      <c r="A143" s="547">
        <v>7</v>
      </c>
      <c r="B143" s="238" t="s">
        <v>703</v>
      </c>
      <c r="C143" s="239"/>
      <c r="D143" s="225" t="s">
        <v>149</v>
      </c>
      <c r="E143" s="221" t="s">
        <v>213</v>
      </c>
      <c r="F143" s="221"/>
      <c r="G143" s="240">
        <f>G144</f>
        <v>6545</v>
      </c>
      <c r="H143" s="240"/>
      <c r="I143" s="241"/>
      <c r="J143" s="240">
        <f>J144</f>
        <v>6545</v>
      </c>
    </row>
    <row r="144" spans="1:10" s="246" customFormat="1" ht="15.75" x14ac:dyDescent="0.25">
      <c r="A144" s="547"/>
      <c r="B144" s="242" t="s">
        <v>80</v>
      </c>
      <c r="C144" s="248" t="s">
        <v>704</v>
      </c>
      <c r="D144" s="224" t="s">
        <v>149</v>
      </c>
      <c r="E144" s="223" t="s">
        <v>213</v>
      </c>
      <c r="F144" s="223" t="s">
        <v>567</v>
      </c>
      <c r="G144" s="244">
        <f>SUM(H144:J144)</f>
        <v>6545</v>
      </c>
      <c r="H144" s="244"/>
      <c r="I144" s="245"/>
      <c r="J144" s="244">
        <v>6545</v>
      </c>
    </row>
    <row r="145" spans="1:11" s="246" customFormat="1" ht="47.25" x14ac:dyDescent="0.25">
      <c r="A145" s="547">
        <v>8</v>
      </c>
      <c r="B145" s="238" t="s">
        <v>705</v>
      </c>
      <c r="C145" s="248"/>
      <c r="D145" s="225" t="s">
        <v>149</v>
      </c>
      <c r="E145" s="221" t="s">
        <v>213</v>
      </c>
      <c r="F145" s="223"/>
      <c r="G145" s="240">
        <f>SUM(G146)</f>
        <v>406.4</v>
      </c>
      <c r="H145" s="240"/>
      <c r="I145" s="245"/>
      <c r="J145" s="240">
        <f>SUM(J146)</f>
        <v>406.4</v>
      </c>
    </row>
    <row r="146" spans="1:11" s="246" customFormat="1" ht="15.75" x14ac:dyDescent="0.25">
      <c r="A146" s="547"/>
      <c r="B146" s="242" t="s">
        <v>673</v>
      </c>
      <c r="C146" s="248" t="s">
        <v>765</v>
      </c>
      <c r="D146" s="224" t="s">
        <v>149</v>
      </c>
      <c r="E146" s="223" t="s">
        <v>213</v>
      </c>
      <c r="F146" s="223" t="s">
        <v>567</v>
      </c>
      <c r="G146" s="244">
        <f>SUM(H146:J146)</f>
        <v>406.4</v>
      </c>
      <c r="H146" s="244"/>
      <c r="I146" s="245"/>
      <c r="J146" s="830">
        <v>406.4</v>
      </c>
    </row>
    <row r="147" spans="1:11" ht="47.25" x14ac:dyDescent="0.25">
      <c r="A147" s="547">
        <v>9</v>
      </c>
      <c r="B147" s="323" t="s">
        <v>1020</v>
      </c>
      <c r="C147" s="239"/>
      <c r="D147" s="225" t="s">
        <v>151</v>
      </c>
      <c r="E147" s="221" t="s">
        <v>142</v>
      </c>
      <c r="F147" s="221"/>
      <c r="G147" s="240">
        <f>G148</f>
        <v>5017.6000000000004</v>
      </c>
      <c r="H147" s="240"/>
      <c r="I147" s="241"/>
      <c r="J147" s="828">
        <f>J148</f>
        <v>5017.6000000000004</v>
      </c>
    </row>
    <row r="148" spans="1:11" s="246" customFormat="1" ht="15.75" x14ac:dyDescent="0.25">
      <c r="A148" s="547"/>
      <c r="B148" s="242" t="s">
        <v>80</v>
      </c>
      <c r="C148" s="248" t="s">
        <v>706</v>
      </c>
      <c r="D148" s="224" t="s">
        <v>151</v>
      </c>
      <c r="E148" s="223" t="s">
        <v>142</v>
      </c>
      <c r="F148" s="223" t="s">
        <v>567</v>
      </c>
      <c r="G148" s="244">
        <f>SUM(H148:J148)</f>
        <v>5017.6000000000004</v>
      </c>
      <c r="H148" s="244"/>
      <c r="I148" s="245"/>
      <c r="J148" s="827">
        <f>SUM('свод 2012'!V163)</f>
        <v>5017.6000000000004</v>
      </c>
    </row>
    <row r="149" spans="1:11" ht="31.5" x14ac:dyDescent="0.25">
      <c r="A149" s="547">
        <v>10</v>
      </c>
      <c r="B149" s="238" t="s">
        <v>992</v>
      </c>
      <c r="C149" s="239"/>
      <c r="D149" s="225" t="s">
        <v>151</v>
      </c>
      <c r="E149" s="225" t="s">
        <v>144</v>
      </c>
      <c r="F149" s="225"/>
      <c r="G149" s="240">
        <f>G150</f>
        <v>31773</v>
      </c>
      <c r="H149" s="240"/>
      <c r="I149" s="241"/>
      <c r="J149" s="828">
        <f>J150</f>
        <v>31773</v>
      </c>
    </row>
    <row r="150" spans="1:11" s="246" customFormat="1" ht="15" customHeight="1" x14ac:dyDescent="0.25">
      <c r="A150" s="547"/>
      <c r="B150" s="242" t="s">
        <v>80</v>
      </c>
      <c r="C150" s="248" t="s">
        <v>707</v>
      </c>
      <c r="D150" s="224" t="s">
        <v>151</v>
      </c>
      <c r="E150" s="224" t="s">
        <v>144</v>
      </c>
      <c r="F150" s="224" t="s">
        <v>567</v>
      </c>
      <c r="G150" s="244">
        <f>SUM(H150:J150)</f>
        <v>31773</v>
      </c>
      <c r="H150" s="244"/>
      <c r="I150" s="245"/>
      <c r="J150" s="827">
        <v>31773</v>
      </c>
    </row>
    <row r="151" spans="1:11" s="246" customFormat="1" ht="33.75" hidden="1" customHeight="1" x14ac:dyDescent="0.25">
      <c r="A151" s="547"/>
      <c r="B151" s="238"/>
      <c r="C151" s="239"/>
      <c r="D151" s="225"/>
      <c r="E151" s="225"/>
      <c r="F151" s="225"/>
      <c r="G151" s="240"/>
      <c r="H151" s="240"/>
      <c r="I151" s="240"/>
      <c r="J151" s="828"/>
      <c r="K151" s="177"/>
    </row>
    <row r="152" spans="1:11" s="246" customFormat="1" ht="0.75" hidden="1" customHeight="1" x14ac:dyDescent="0.25">
      <c r="A152" s="547"/>
      <c r="B152" s="242" t="s">
        <v>671</v>
      </c>
      <c r="C152" s="247" t="s">
        <v>672</v>
      </c>
      <c r="D152" s="224" t="s">
        <v>151</v>
      </c>
      <c r="E152" s="224" t="s">
        <v>144</v>
      </c>
      <c r="F152" s="224" t="s">
        <v>567</v>
      </c>
      <c r="G152" s="244">
        <f t="shared" ref="G152:G171" si="15">SUM(H152:J152)</f>
        <v>0</v>
      </c>
      <c r="H152" s="244"/>
      <c r="I152" s="244"/>
      <c r="J152" s="827"/>
    </row>
    <row r="153" spans="1:11" ht="32.25" hidden="1" customHeight="1" x14ac:dyDescent="0.25">
      <c r="A153" s="547">
        <v>13</v>
      </c>
      <c r="B153" s="238" t="s">
        <v>708</v>
      </c>
      <c r="C153" s="239"/>
      <c r="D153" s="225" t="s">
        <v>149</v>
      </c>
      <c r="E153" s="225" t="s">
        <v>213</v>
      </c>
      <c r="F153" s="225"/>
      <c r="G153" s="240">
        <f>SUM(G154:G154)</f>
        <v>0</v>
      </c>
      <c r="H153" s="240">
        <f>SUM(H154:H154)</f>
        <v>0</v>
      </c>
      <c r="I153" s="240">
        <f>SUM(I154:I154)</f>
        <v>0</v>
      </c>
      <c r="J153" s="828">
        <f>SUM(J154:J154)</f>
        <v>0</v>
      </c>
    </row>
    <row r="154" spans="1:11" ht="15.75" hidden="1" customHeight="1" x14ac:dyDescent="0.25">
      <c r="A154" s="547"/>
      <c r="B154" s="242" t="s">
        <v>80</v>
      </c>
      <c r="C154" s="248" t="s">
        <v>709</v>
      </c>
      <c r="D154" s="224" t="s">
        <v>149</v>
      </c>
      <c r="E154" s="224" t="s">
        <v>213</v>
      </c>
      <c r="F154" s="224" t="s">
        <v>567</v>
      </c>
      <c r="G154" s="244">
        <f t="shared" si="15"/>
        <v>0</v>
      </c>
      <c r="H154" s="244"/>
      <c r="I154" s="244"/>
      <c r="J154" s="827"/>
    </row>
    <row r="155" spans="1:11" ht="29.25" customHeight="1" x14ac:dyDescent="0.25">
      <c r="A155" s="547">
        <v>12</v>
      </c>
      <c r="B155" s="238" t="s">
        <v>993</v>
      </c>
      <c r="C155" s="239"/>
      <c r="D155" s="225" t="s">
        <v>151</v>
      </c>
      <c r="E155" s="225" t="s">
        <v>146</v>
      </c>
      <c r="F155" s="225"/>
      <c r="G155" s="240">
        <f>G156</f>
        <v>31386.7</v>
      </c>
      <c r="H155" s="240">
        <f>H156</f>
        <v>0</v>
      </c>
      <c r="I155" s="240">
        <f>I156</f>
        <v>0</v>
      </c>
      <c r="J155" s="828">
        <f>J156</f>
        <v>31386.7</v>
      </c>
    </row>
    <row r="156" spans="1:11" s="246" customFormat="1" ht="15.75" x14ac:dyDescent="0.25">
      <c r="A156" s="547"/>
      <c r="B156" s="242" t="s">
        <v>80</v>
      </c>
      <c r="C156" s="248" t="s">
        <v>710</v>
      </c>
      <c r="D156" s="224" t="s">
        <v>151</v>
      </c>
      <c r="E156" s="224" t="s">
        <v>146</v>
      </c>
      <c r="F156" s="224" t="s">
        <v>567</v>
      </c>
      <c r="G156" s="244">
        <f t="shared" si="15"/>
        <v>31386.7</v>
      </c>
      <c r="H156" s="244"/>
      <c r="I156" s="244"/>
      <c r="J156" s="827">
        <v>31386.7</v>
      </c>
    </row>
    <row r="157" spans="1:11" ht="49.5" customHeight="1" x14ac:dyDescent="0.25">
      <c r="A157" s="547">
        <v>13</v>
      </c>
      <c r="B157" s="238" t="s">
        <v>1011</v>
      </c>
      <c r="C157" s="239"/>
      <c r="D157" s="225" t="s">
        <v>149</v>
      </c>
      <c r="E157" s="225" t="s">
        <v>180</v>
      </c>
      <c r="F157" s="225"/>
      <c r="G157" s="240">
        <f>G158</f>
        <v>68223</v>
      </c>
      <c r="H157" s="240">
        <f>H158</f>
        <v>0</v>
      </c>
      <c r="I157" s="240">
        <f>I158</f>
        <v>0</v>
      </c>
      <c r="J157" s="828">
        <f>J158</f>
        <v>68223</v>
      </c>
    </row>
    <row r="158" spans="1:11" s="246" customFormat="1" ht="15.75" x14ac:dyDescent="0.25">
      <c r="A158" s="547"/>
      <c r="B158" s="242" t="s">
        <v>80</v>
      </c>
      <c r="C158" s="248" t="s">
        <v>711</v>
      </c>
      <c r="D158" s="224" t="s">
        <v>149</v>
      </c>
      <c r="E158" s="224" t="s">
        <v>180</v>
      </c>
      <c r="F158" s="224" t="s">
        <v>567</v>
      </c>
      <c r="G158" s="244">
        <f t="shared" si="15"/>
        <v>68223</v>
      </c>
      <c r="H158" s="244"/>
      <c r="I158" s="244"/>
      <c r="J158" s="827">
        <v>68223</v>
      </c>
    </row>
    <row r="159" spans="1:11" s="173" customFormat="1" ht="48" hidden="1" customHeight="1" x14ac:dyDescent="0.25">
      <c r="A159" s="229">
        <v>15</v>
      </c>
      <c r="B159" s="280"/>
      <c r="C159" s="247"/>
      <c r="D159" s="225"/>
      <c r="E159" s="221"/>
      <c r="F159" s="223"/>
      <c r="G159" s="240">
        <f>SUM(G160:G161)</f>
        <v>0</v>
      </c>
      <c r="H159" s="240">
        <f>SUM(H160:H161)</f>
        <v>0</v>
      </c>
      <c r="I159" s="240">
        <f>SUM(I160:I161)</f>
        <v>0</v>
      </c>
      <c r="J159" s="828">
        <f>SUM(J160:J161)</f>
        <v>0</v>
      </c>
    </row>
    <row r="160" spans="1:11" s="173" customFormat="1" ht="20.25" hidden="1" customHeight="1" x14ac:dyDescent="0.25">
      <c r="A160" s="229"/>
      <c r="B160" s="242" t="s">
        <v>688</v>
      </c>
      <c r="C160" s="247">
        <v>5224400</v>
      </c>
      <c r="D160" s="224" t="s">
        <v>157</v>
      </c>
      <c r="E160" s="223" t="s">
        <v>142</v>
      </c>
      <c r="F160" s="223" t="s">
        <v>567</v>
      </c>
      <c r="G160" s="244">
        <f t="shared" si="15"/>
        <v>0</v>
      </c>
      <c r="H160" s="244"/>
      <c r="I160" s="244"/>
      <c r="J160" s="827">
        <v>0</v>
      </c>
    </row>
    <row r="161" spans="1:10" s="173" customFormat="1" ht="15.75" hidden="1" x14ac:dyDescent="0.25">
      <c r="A161" s="229"/>
      <c r="B161" s="242"/>
      <c r="C161" s="247"/>
      <c r="D161" s="224"/>
      <c r="E161" s="223"/>
      <c r="F161" s="223"/>
      <c r="G161" s="244">
        <f t="shared" si="15"/>
        <v>0</v>
      </c>
      <c r="H161" s="244"/>
      <c r="I161" s="244"/>
      <c r="J161" s="827"/>
    </row>
    <row r="162" spans="1:10" s="173" customFormat="1" ht="33.75" customHeight="1" x14ac:dyDescent="0.25">
      <c r="A162" s="229">
        <v>14</v>
      </c>
      <c r="B162" s="238" t="s">
        <v>1182</v>
      </c>
      <c r="C162" s="249"/>
      <c r="D162" s="225" t="s">
        <v>157</v>
      </c>
      <c r="E162" s="225" t="s">
        <v>157</v>
      </c>
      <c r="F162" s="225"/>
      <c r="G162" s="240">
        <f>SUM(G163+G164+G165)</f>
        <v>12028.5</v>
      </c>
      <c r="H162" s="240">
        <f>SUM(H163)</f>
        <v>0</v>
      </c>
      <c r="I162" s="240">
        <f>SUM(I163)</f>
        <v>0</v>
      </c>
      <c r="J162" s="828">
        <f>SUM(J163+J164+J165)</f>
        <v>12028.5</v>
      </c>
    </row>
    <row r="163" spans="1:10" s="173" customFormat="1" ht="15.75" x14ac:dyDescent="0.25">
      <c r="A163" s="229"/>
      <c r="B163" s="242" t="s">
        <v>676</v>
      </c>
      <c r="C163" s="247" t="s">
        <v>712</v>
      </c>
      <c r="D163" s="224" t="s">
        <v>157</v>
      </c>
      <c r="E163" s="224" t="s">
        <v>157</v>
      </c>
      <c r="F163" s="224" t="s">
        <v>640</v>
      </c>
      <c r="G163" s="244">
        <f>SUM(H163:J163)</f>
        <v>8443.6</v>
      </c>
      <c r="H163" s="244"/>
      <c r="I163" s="202"/>
      <c r="J163" s="244">
        <v>8443.6</v>
      </c>
    </row>
    <row r="164" spans="1:10" s="173" customFormat="1" ht="15.75" x14ac:dyDescent="0.25">
      <c r="A164" s="229"/>
      <c r="B164" s="242" t="s">
        <v>80</v>
      </c>
      <c r="C164" s="247" t="s">
        <v>712</v>
      </c>
      <c r="D164" s="224" t="s">
        <v>157</v>
      </c>
      <c r="E164" s="224" t="s">
        <v>157</v>
      </c>
      <c r="F164" s="224" t="s">
        <v>567</v>
      </c>
      <c r="G164" s="244">
        <f t="shared" ref="G164:G165" si="16">SUM(H164:J164)</f>
        <v>1712</v>
      </c>
      <c r="H164" s="244"/>
      <c r="I164" s="202"/>
      <c r="J164" s="244">
        <v>1712</v>
      </c>
    </row>
    <row r="165" spans="1:10" s="173" customFormat="1" ht="15.75" x14ac:dyDescent="0.25">
      <c r="A165" s="229"/>
      <c r="B165" s="242" t="s">
        <v>115</v>
      </c>
      <c r="C165" s="247" t="s">
        <v>712</v>
      </c>
      <c r="D165" s="224" t="s">
        <v>157</v>
      </c>
      <c r="E165" s="224" t="s">
        <v>157</v>
      </c>
      <c r="F165" s="224" t="s">
        <v>650</v>
      </c>
      <c r="G165" s="244">
        <f t="shared" si="16"/>
        <v>1872.9</v>
      </c>
      <c r="H165" s="244"/>
      <c r="I165" s="202"/>
      <c r="J165" s="244">
        <v>1872.9</v>
      </c>
    </row>
    <row r="166" spans="1:10" s="177" customFormat="1" ht="33" customHeight="1" x14ac:dyDescent="0.25">
      <c r="A166" s="229">
        <v>15</v>
      </c>
      <c r="B166" s="238" t="s">
        <v>713</v>
      </c>
      <c r="C166" s="281"/>
      <c r="D166" s="225" t="s">
        <v>213</v>
      </c>
      <c r="E166" s="221" t="s">
        <v>149</v>
      </c>
      <c r="F166" s="221"/>
      <c r="G166" s="240">
        <f>SUM(G167)</f>
        <v>5500</v>
      </c>
      <c r="H166" s="240">
        <f>SUM(H167)</f>
        <v>0</v>
      </c>
      <c r="I166" s="240">
        <f>SUM(I167)</f>
        <v>0</v>
      </c>
      <c r="J166" s="240">
        <f>SUM(J167)</f>
        <v>5500</v>
      </c>
    </row>
    <row r="167" spans="1:10" s="177" customFormat="1" ht="15.75" x14ac:dyDescent="0.25">
      <c r="A167" s="229"/>
      <c r="B167" s="242" t="s">
        <v>714</v>
      </c>
      <c r="C167" s="229" t="s">
        <v>715</v>
      </c>
      <c r="D167" s="224" t="s">
        <v>213</v>
      </c>
      <c r="E167" s="223" t="s">
        <v>149</v>
      </c>
      <c r="F167" s="223" t="s">
        <v>567</v>
      </c>
      <c r="G167" s="244">
        <f t="shared" si="15"/>
        <v>5500</v>
      </c>
      <c r="H167" s="244"/>
      <c r="I167" s="244"/>
      <c r="J167" s="244">
        <v>5500</v>
      </c>
    </row>
    <row r="168" spans="1:10" s="177" customFormat="1" ht="21.75" hidden="1" customHeight="1" x14ac:dyDescent="0.25">
      <c r="A168" s="229">
        <v>18</v>
      </c>
      <c r="B168" s="238" t="s">
        <v>955</v>
      </c>
      <c r="C168" s="229"/>
      <c r="D168" s="225" t="s">
        <v>151</v>
      </c>
      <c r="E168" s="221" t="s">
        <v>142</v>
      </c>
      <c r="F168" s="223"/>
      <c r="G168" s="240">
        <f>H168+I168+J168</f>
        <v>0</v>
      </c>
      <c r="H168" s="240"/>
      <c r="I168" s="240"/>
      <c r="J168" s="240"/>
    </row>
    <row r="169" spans="1:10" s="177" customFormat="1" ht="15.75" hidden="1" x14ac:dyDescent="0.25">
      <c r="A169" s="229"/>
      <c r="B169" s="242" t="s">
        <v>83</v>
      </c>
      <c r="C169" s="251" t="s">
        <v>946</v>
      </c>
      <c r="D169" s="224" t="s">
        <v>151</v>
      </c>
      <c r="E169" s="223" t="s">
        <v>142</v>
      </c>
      <c r="F169" s="223" t="s">
        <v>631</v>
      </c>
      <c r="G169" s="244">
        <f t="shared" si="15"/>
        <v>0</v>
      </c>
      <c r="H169" s="244"/>
      <c r="I169" s="240"/>
      <c r="J169" s="240"/>
    </row>
    <row r="170" spans="1:10" s="177" customFormat="1" ht="15.75" hidden="1" x14ac:dyDescent="0.25">
      <c r="A170" s="229"/>
      <c r="B170" s="242" t="s">
        <v>83</v>
      </c>
      <c r="C170" s="251" t="s">
        <v>948</v>
      </c>
      <c r="D170" s="224" t="s">
        <v>151</v>
      </c>
      <c r="E170" s="223" t="s">
        <v>142</v>
      </c>
      <c r="F170" s="223" t="s">
        <v>631</v>
      </c>
      <c r="G170" s="244">
        <f t="shared" si="15"/>
        <v>0</v>
      </c>
      <c r="H170" s="244"/>
      <c r="I170" s="244"/>
      <c r="J170" s="240"/>
    </row>
    <row r="171" spans="1:10" s="177" customFormat="1" ht="15.75" hidden="1" x14ac:dyDescent="0.25">
      <c r="A171" s="229"/>
      <c r="B171" s="242" t="s">
        <v>83</v>
      </c>
      <c r="C171" s="251" t="s">
        <v>947</v>
      </c>
      <c r="D171" s="224" t="s">
        <v>151</v>
      </c>
      <c r="E171" s="223" t="s">
        <v>142</v>
      </c>
      <c r="F171" s="223" t="s">
        <v>631</v>
      </c>
      <c r="G171" s="244">
        <f t="shared" si="15"/>
        <v>0</v>
      </c>
      <c r="H171" s="205"/>
      <c r="I171" s="244"/>
      <c r="J171" s="244"/>
    </row>
    <row r="172" spans="1:10" s="177" customFormat="1" ht="15.75" hidden="1" x14ac:dyDescent="0.25">
      <c r="A172" s="229">
        <v>16</v>
      </c>
      <c r="B172" s="238"/>
      <c r="C172" s="281"/>
      <c r="D172" s="225"/>
      <c r="E172" s="221"/>
      <c r="F172" s="221"/>
      <c r="G172" s="240"/>
      <c r="H172" s="240">
        <f>SUM(H45)</f>
        <v>0</v>
      </c>
      <c r="I172" s="240">
        <f>SUM(I45)</f>
        <v>0</v>
      </c>
      <c r="J172" s="240"/>
    </row>
    <row r="173" spans="1:10" s="177" customFormat="1" ht="15.75" hidden="1" x14ac:dyDescent="0.25">
      <c r="A173" s="229"/>
      <c r="B173" s="242"/>
    </row>
    <row r="174" spans="1:10" s="177" customFormat="1" ht="31.5" hidden="1" x14ac:dyDescent="0.25">
      <c r="A174" s="229">
        <v>17</v>
      </c>
      <c r="B174" s="323" t="s">
        <v>962</v>
      </c>
      <c r="C174" s="229"/>
      <c r="D174" s="225" t="s">
        <v>151</v>
      </c>
      <c r="E174" s="221" t="s">
        <v>142</v>
      </c>
      <c r="F174" s="221"/>
      <c r="G174" s="240">
        <f t="shared" ref="G174:G179" si="17">SUM(H174:J174)</f>
        <v>0</v>
      </c>
      <c r="H174" s="240"/>
      <c r="I174" s="240"/>
      <c r="J174" s="240">
        <f>SUM(J175)</f>
        <v>0</v>
      </c>
    </row>
    <row r="175" spans="1:10" s="177" customFormat="1" ht="15.75" hidden="1" x14ac:dyDescent="0.25">
      <c r="A175" s="229"/>
      <c r="B175" s="242" t="s">
        <v>80</v>
      </c>
      <c r="C175" s="229" t="s">
        <v>963</v>
      </c>
      <c r="D175" s="224" t="s">
        <v>151</v>
      </c>
      <c r="E175" s="223" t="s">
        <v>142</v>
      </c>
      <c r="F175" s="223" t="s">
        <v>567</v>
      </c>
      <c r="G175" s="244">
        <f t="shared" si="17"/>
        <v>0</v>
      </c>
      <c r="H175" s="244"/>
      <c r="I175" s="244"/>
      <c r="J175" s="244"/>
    </row>
    <row r="176" spans="1:10" s="177" customFormat="1" ht="15.75" hidden="1" x14ac:dyDescent="0.25">
      <c r="A176" s="229"/>
      <c r="B176" s="323"/>
      <c r="C176" s="229"/>
      <c r="D176" s="225"/>
      <c r="E176" s="221"/>
      <c r="F176" s="223"/>
      <c r="G176" s="240"/>
      <c r="H176" s="240"/>
      <c r="I176" s="240"/>
      <c r="J176" s="240"/>
    </row>
    <row r="177" spans="1:10" s="177" customFormat="1" ht="15.75" hidden="1" x14ac:dyDescent="0.25">
      <c r="A177" s="229"/>
      <c r="B177" s="242"/>
      <c r="C177" s="229"/>
      <c r="D177" s="224"/>
      <c r="E177" s="223"/>
      <c r="F177" s="223"/>
      <c r="G177" s="244"/>
      <c r="H177" s="244"/>
      <c r="I177" s="244"/>
      <c r="J177" s="244"/>
    </row>
    <row r="178" spans="1:10" s="177" customFormat="1" ht="31.5" x14ac:dyDescent="0.25">
      <c r="A178" s="229">
        <v>18</v>
      </c>
      <c r="B178" s="323" t="s">
        <v>966</v>
      </c>
      <c r="C178" s="229"/>
      <c r="D178" s="225" t="s">
        <v>151</v>
      </c>
      <c r="E178" s="221" t="s">
        <v>142</v>
      </c>
      <c r="F178" s="223"/>
      <c r="G178" s="240">
        <f t="shared" si="17"/>
        <v>0</v>
      </c>
      <c r="H178" s="240"/>
      <c r="I178" s="240"/>
      <c r="J178" s="240">
        <f>SUM(J179)</f>
        <v>0</v>
      </c>
    </row>
    <row r="179" spans="1:10" s="177" customFormat="1" ht="15.75" x14ac:dyDescent="0.25">
      <c r="A179" s="229"/>
      <c r="B179" s="242" t="s">
        <v>80</v>
      </c>
      <c r="C179" s="229" t="s">
        <v>967</v>
      </c>
      <c r="D179" s="224" t="s">
        <v>151</v>
      </c>
      <c r="E179" s="223" t="s">
        <v>142</v>
      </c>
      <c r="F179" s="223" t="s">
        <v>567</v>
      </c>
      <c r="G179" s="244">
        <f t="shared" si="17"/>
        <v>0</v>
      </c>
      <c r="H179" s="244"/>
      <c r="I179" s="244"/>
      <c r="J179" s="827">
        <v>0</v>
      </c>
    </row>
    <row r="180" spans="1:10" s="502" customFormat="1" ht="33" hidden="1" customHeight="1" x14ac:dyDescent="0.25">
      <c r="A180" s="547"/>
      <c r="B180" s="323"/>
      <c r="C180" s="503"/>
      <c r="D180" s="429"/>
      <c r="E180" s="429"/>
      <c r="F180" s="429"/>
      <c r="G180" s="240"/>
      <c r="H180" s="240"/>
      <c r="I180" s="240"/>
      <c r="J180" s="240"/>
    </row>
    <row r="181" spans="1:10" s="246" customFormat="1" ht="18.75" hidden="1" customHeight="1" x14ac:dyDescent="0.25">
      <c r="A181" s="547"/>
      <c r="B181" s="242"/>
      <c r="C181" s="243"/>
      <c r="D181" s="223"/>
      <c r="E181" s="223"/>
      <c r="F181" s="223"/>
      <c r="G181" s="244"/>
      <c r="H181" s="244"/>
      <c r="I181" s="244"/>
      <c r="J181" s="244"/>
    </row>
    <row r="182" spans="1:10" s="246" customFormat="1" ht="36" customHeight="1" x14ac:dyDescent="0.25">
      <c r="A182" s="547"/>
      <c r="B182" s="238" t="s">
        <v>1185</v>
      </c>
      <c r="C182" s="243"/>
      <c r="D182" s="221" t="s">
        <v>151</v>
      </c>
      <c r="E182" s="221" t="s">
        <v>142</v>
      </c>
      <c r="F182" s="223"/>
      <c r="G182" s="240">
        <f t="shared" ref="G182:G183" si="18">H182+I182+J182</f>
        <v>32293.899999999998</v>
      </c>
      <c r="H182" s="240">
        <f t="shared" ref="H182:I182" si="19">H183+H184</f>
        <v>10914</v>
      </c>
      <c r="I182" s="240">
        <f t="shared" si="19"/>
        <v>20856.599999999999</v>
      </c>
      <c r="J182" s="240">
        <f>J183+J184</f>
        <v>523.29999999999995</v>
      </c>
    </row>
    <row r="183" spans="1:10" s="246" customFormat="1" ht="18.75" customHeight="1" x14ac:dyDescent="0.25">
      <c r="A183" s="547"/>
      <c r="B183" s="242" t="s">
        <v>83</v>
      </c>
      <c r="C183" s="321" t="s">
        <v>798</v>
      </c>
      <c r="D183" s="223" t="s">
        <v>151</v>
      </c>
      <c r="E183" s="223" t="s">
        <v>142</v>
      </c>
      <c r="F183" s="223" t="s">
        <v>631</v>
      </c>
      <c r="G183" s="244">
        <f t="shared" si="18"/>
        <v>21828</v>
      </c>
      <c r="H183" s="244">
        <v>10914</v>
      </c>
      <c r="I183" s="244">
        <v>10914</v>
      </c>
      <c r="J183" s="244"/>
    </row>
    <row r="184" spans="1:10" s="246" customFormat="1" ht="18.75" customHeight="1" x14ac:dyDescent="0.25">
      <c r="A184" s="547"/>
      <c r="B184" s="242" t="s">
        <v>83</v>
      </c>
      <c r="C184" s="321" t="s">
        <v>805</v>
      </c>
      <c r="D184" s="223" t="s">
        <v>151</v>
      </c>
      <c r="E184" s="223" t="s">
        <v>142</v>
      </c>
      <c r="F184" s="223" t="s">
        <v>631</v>
      </c>
      <c r="G184" s="244">
        <f>H184+I184+J184</f>
        <v>10465.9</v>
      </c>
      <c r="H184" s="244"/>
      <c r="I184" s="244">
        <v>9942.6</v>
      </c>
      <c r="J184" s="244">
        <v>523.29999999999995</v>
      </c>
    </row>
    <row r="185" spans="1:10" ht="15.75" x14ac:dyDescent="0.25">
      <c r="A185" s="547"/>
      <c r="B185" s="238" t="s">
        <v>692</v>
      </c>
      <c r="C185" s="282"/>
      <c r="D185" s="282"/>
      <c r="E185" s="282"/>
      <c r="F185" s="230"/>
      <c r="G185" s="517">
        <f>SUM(H185:J185)</f>
        <v>209617.6</v>
      </c>
      <c r="H185" s="517">
        <f>H166+H162+H159+H157+H155+H153+H149+H147+H145+H143+H140+H136+H134+H132+H130+H126+H151+H168+H172+H174+H178+H182+H176</f>
        <v>10914</v>
      </c>
      <c r="I185" s="517">
        <f t="shared" ref="I185:J185" si="20">I166+I162+I159+I157+I155+I153+I149+I147+I145+I143+I140+I136+I134+I132+I130+I126+I151+I168+I172+I174+I178+I182+I176</f>
        <v>20856.599999999999</v>
      </c>
      <c r="J185" s="517">
        <f t="shared" si="20"/>
        <v>177847</v>
      </c>
    </row>
    <row r="186" spans="1:10" ht="15.75" x14ac:dyDescent="0.25">
      <c r="A186" s="547"/>
      <c r="B186" s="238" t="s">
        <v>716</v>
      </c>
      <c r="C186" s="282"/>
      <c r="D186" s="282"/>
      <c r="E186" s="282"/>
      <c r="F186" s="230"/>
      <c r="G186" s="517">
        <f>G185+G124</f>
        <v>1169446.3000000003</v>
      </c>
      <c r="H186" s="517">
        <f>H185+H124</f>
        <v>19615.400000000001</v>
      </c>
      <c r="I186" s="517">
        <f>I185+I124</f>
        <v>784356.00000000012</v>
      </c>
      <c r="J186" s="517">
        <f>J185+J124</f>
        <v>365474.9</v>
      </c>
    </row>
    <row r="187" spans="1:10" x14ac:dyDescent="0.25">
      <c r="G187" s="283"/>
    </row>
    <row r="188" spans="1:10" x14ac:dyDescent="0.25">
      <c r="G188" s="283"/>
    </row>
    <row r="189" spans="1:10" x14ac:dyDescent="0.25">
      <c r="G189" s="283"/>
      <c r="H189" s="684"/>
      <c r="I189" s="684"/>
      <c r="J189" s="684"/>
    </row>
    <row r="190" spans="1:10" x14ac:dyDescent="0.25">
      <c r="G190" s="283"/>
      <c r="I190" s="683"/>
    </row>
    <row r="191" spans="1:10" x14ac:dyDescent="0.25">
      <c r="G191" s="283"/>
      <c r="I191" s="683"/>
    </row>
    <row r="192" spans="1:10" x14ac:dyDescent="0.25">
      <c r="G192" s="283"/>
    </row>
    <row r="193" spans="7:9" x14ac:dyDescent="0.25">
      <c r="G193" s="283"/>
      <c r="I193" s="685"/>
    </row>
    <row r="194" spans="7:9" x14ac:dyDescent="0.25">
      <c r="G194" s="283"/>
      <c r="I194" s="685"/>
    </row>
    <row r="195" spans="7:9" x14ac:dyDescent="0.25">
      <c r="G195" s="283"/>
    </row>
    <row r="196" spans="7:9" x14ac:dyDescent="0.25">
      <c r="G196" s="283"/>
    </row>
    <row r="197" spans="7:9" x14ac:dyDescent="0.25">
      <c r="G197" s="283"/>
    </row>
    <row r="198" spans="7:9" x14ac:dyDescent="0.25">
      <c r="G198" s="283"/>
    </row>
    <row r="199" spans="7:9" x14ac:dyDescent="0.25">
      <c r="G199" s="283"/>
    </row>
    <row r="200" spans="7:9" x14ac:dyDescent="0.25">
      <c r="G200" s="283"/>
    </row>
    <row r="201" spans="7:9" x14ac:dyDescent="0.25">
      <c r="G201" s="283"/>
    </row>
    <row r="202" spans="7:9" x14ac:dyDescent="0.25">
      <c r="G202" s="283"/>
    </row>
    <row r="203" spans="7:9" x14ac:dyDescent="0.25">
      <c r="G203" s="283"/>
    </row>
    <row r="204" spans="7:9" x14ac:dyDescent="0.25">
      <c r="G204" s="283"/>
    </row>
    <row r="205" spans="7:9" x14ac:dyDescent="0.25">
      <c r="G205" s="283"/>
    </row>
    <row r="206" spans="7:9" x14ac:dyDescent="0.25">
      <c r="G206" s="283"/>
    </row>
    <row r="207" spans="7:9" x14ac:dyDescent="0.25">
      <c r="G207" s="283"/>
    </row>
    <row r="208" spans="7:9" x14ac:dyDescent="0.25">
      <c r="G208" s="283"/>
    </row>
  </sheetData>
  <mergeCells count="12">
    <mergeCell ref="H6:J6"/>
    <mergeCell ref="H7:J7"/>
    <mergeCell ref="A10:J10"/>
    <mergeCell ref="A125:J125"/>
    <mergeCell ref="A5:J5"/>
    <mergeCell ref="A6:A8"/>
    <mergeCell ref="B6:B8"/>
    <mergeCell ref="C6:C8"/>
    <mergeCell ref="D6:D8"/>
    <mergeCell ref="E6:E8"/>
    <mergeCell ref="F6:F8"/>
    <mergeCell ref="G6:G8"/>
  </mergeCells>
  <pageMargins left="0.9" right="0.17" top="0.23622047244094491" bottom="0.19685039370078741" header="0.19685039370078741" footer="0.19685039370078741"/>
  <pageSetup paperSize="9" scale="50" fitToWidth="2" fitToHeight="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topLeftCell="A125" workbookViewId="0">
      <selection activeCell="AA147" sqref="AA14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104" t="s">
        <v>508</v>
      </c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  <c r="N1" s="1104"/>
      <c r="O1" s="1104"/>
      <c r="P1" s="1104"/>
      <c r="Q1" s="1104"/>
      <c r="R1" s="1104"/>
      <c r="S1" s="1104"/>
      <c r="T1" s="1104"/>
      <c r="U1" s="1104"/>
      <c r="V1" s="1104"/>
      <c r="W1" s="1104"/>
      <c r="X1" s="1104"/>
      <c r="Y1" s="1104"/>
      <c r="Z1" s="1104"/>
    </row>
    <row r="2" spans="1:28" ht="15.75" customHeight="1" x14ac:dyDescent="0.2">
      <c r="A2" s="161" t="s">
        <v>512</v>
      </c>
      <c r="AB2" s="158" t="s">
        <v>509</v>
      </c>
    </row>
    <row r="3" spans="1:28" s="4" customFormat="1" ht="19.5" customHeight="1" x14ac:dyDescent="0.25">
      <c r="A3" s="1100" t="s">
        <v>134</v>
      </c>
      <c r="B3" s="1101" t="s">
        <v>135</v>
      </c>
      <c r="C3" s="1101" t="s">
        <v>136</v>
      </c>
      <c r="D3" s="1100" t="s">
        <v>20</v>
      </c>
      <c r="E3" s="1100" t="s">
        <v>113</v>
      </c>
      <c r="F3" s="1100" t="s">
        <v>137</v>
      </c>
      <c r="G3" s="1105" t="s">
        <v>147</v>
      </c>
      <c r="H3" s="1102" t="s">
        <v>138</v>
      </c>
      <c r="I3" s="1102"/>
      <c r="J3" s="1105" t="s">
        <v>140</v>
      </c>
      <c r="K3" s="1102" t="s">
        <v>138</v>
      </c>
      <c r="L3" s="1102"/>
      <c r="M3" s="1102"/>
      <c r="N3" s="1102"/>
      <c r="O3" s="1102"/>
      <c r="P3" s="1102"/>
      <c r="Q3" s="1102"/>
      <c r="R3" s="1102"/>
      <c r="S3" s="1102"/>
      <c r="T3" s="1102"/>
      <c r="U3" s="44"/>
      <c r="V3" s="44"/>
      <c r="W3" s="44"/>
      <c r="X3" s="44"/>
      <c r="Y3" s="44"/>
      <c r="Z3" s="1105" t="s">
        <v>29</v>
      </c>
      <c r="AA3" s="1102" t="s">
        <v>138</v>
      </c>
      <c r="AB3" s="1102"/>
    </row>
    <row r="4" spans="1:28" s="4" customFormat="1" ht="18.75" customHeight="1" x14ac:dyDescent="0.25">
      <c r="A4" s="1100"/>
      <c r="B4" s="1101"/>
      <c r="C4" s="1101"/>
      <c r="D4" s="1100"/>
      <c r="E4" s="1100"/>
      <c r="F4" s="1100"/>
      <c r="G4" s="1105"/>
      <c r="H4" s="44"/>
      <c r="I4" s="44"/>
      <c r="J4" s="1105"/>
      <c r="K4" s="1103" t="s">
        <v>139</v>
      </c>
      <c r="L4" s="1100" t="s">
        <v>138</v>
      </c>
      <c r="M4" s="1100"/>
      <c r="N4" s="1100"/>
      <c r="O4" s="1100"/>
      <c r="P4" s="1100"/>
      <c r="Q4" s="1100"/>
      <c r="R4" s="1100"/>
      <c r="S4" s="1100"/>
      <c r="T4" s="1103" t="s">
        <v>103</v>
      </c>
      <c r="U4" s="5"/>
      <c r="V4" s="5"/>
      <c r="W4" s="5"/>
      <c r="X4" s="5"/>
      <c r="Y4" s="5"/>
      <c r="Z4" s="1105"/>
      <c r="AA4" s="44"/>
      <c r="AB4" s="44"/>
    </row>
    <row r="5" spans="1:28" s="6" customFormat="1" ht="100.5" customHeight="1" x14ac:dyDescent="0.25">
      <c r="A5" s="1100"/>
      <c r="B5" s="1101"/>
      <c r="C5" s="1101"/>
      <c r="D5" s="1100"/>
      <c r="E5" s="1100"/>
      <c r="F5" s="1100"/>
      <c r="G5" s="1105"/>
      <c r="H5" s="5" t="s">
        <v>139</v>
      </c>
      <c r="I5" s="5" t="s">
        <v>103</v>
      </c>
      <c r="J5" s="1105"/>
      <c r="K5" s="1103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3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105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96">
        <f t="shared" si="21"/>
        <v>285050</v>
      </c>
      <c r="AA125" s="129">
        <f t="shared" si="30"/>
        <v>263333.3</v>
      </c>
      <c r="AB125" s="129">
        <f t="shared" si="30"/>
        <v>21716.7</v>
      </c>
    </row>
    <row r="126" spans="1:28" s="18" customFormat="1" ht="16.5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96">
        <f t="shared" si="21"/>
        <v>15000</v>
      </c>
      <c r="AA126" s="70">
        <f>SUM(AA127+AA128+AA131+AA132+AA137+AA138+AA139)</f>
        <v>15000</v>
      </c>
      <c r="AB126" s="70">
        <f>SUM(AB127+AB128+AB131+AB132+AB137+AB138+AB139)</f>
        <v>0</v>
      </c>
    </row>
    <row r="127" spans="1:28" ht="15" customHeight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15000</v>
      </c>
      <c r="AA127" s="74">
        <v>15000</v>
      </c>
      <c r="AB127" s="74"/>
    </row>
    <row r="128" spans="1:28" s="48" customFormat="1" ht="15.75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t="15" customHeight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t="15.75" customHeight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96">
        <f t="shared" si="35"/>
        <v>99070.7</v>
      </c>
      <c r="AA146" s="86">
        <f t="shared" si="38"/>
        <v>77354</v>
      </c>
      <c r="AB146" s="86">
        <f t="shared" si="38"/>
        <v>21716.7</v>
      </c>
    </row>
    <row r="147" spans="1:28" ht="25.5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11000</v>
      </c>
      <c r="AA147" s="156">
        <v>11000</v>
      </c>
      <c r="AB147" s="86"/>
    </row>
    <row r="148" spans="1:28" ht="19.5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52673</v>
      </c>
      <c r="AA148" s="74">
        <v>52673</v>
      </c>
      <c r="AB148" s="74"/>
    </row>
    <row r="149" spans="1:28" ht="16.5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0</v>
      </c>
      <c r="AA149" s="74"/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6845</v>
      </c>
      <c r="AA151" s="74">
        <v>6845</v>
      </c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6.25" customHeight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41.25" customHeight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42.75" customHeight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96">
        <f t="shared" si="35"/>
        <v>170979.3</v>
      </c>
      <c r="AA158" s="91">
        <f>SUM(AA159+AA160+AA161+AA162+AA163+AA166)</f>
        <v>170979.3</v>
      </c>
      <c r="AB158" s="91">
        <f>SUM(AB159+AB160+AB161+AB162+AB163+AB166)</f>
        <v>0</v>
      </c>
    </row>
    <row r="159" spans="1:28" ht="27.75" customHeight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50774.9</v>
      </c>
      <c r="AA159" s="74">
        <v>50774.9</v>
      </c>
      <c r="AB159" s="74"/>
    </row>
    <row r="160" spans="1:28" ht="39.75" customHeight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120204.4</v>
      </c>
      <c r="AA160" s="74">
        <v>120204.4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2963279.3</v>
      </c>
      <c r="AA499" s="110">
        <f t="shared" si="120"/>
        <v>1642478.4000000004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-195557.10000000033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70866141732283472" right="0.23" top="0.48" bottom="0.74803149606299213" header="0.31496062992125984" footer="0.31496062992125984"/>
  <pageSetup paperSize="8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8"/>
  <sheetViews>
    <sheetView topLeftCell="B6" workbookViewId="0">
      <selection activeCell="AA210" sqref="AA210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104" t="s">
        <v>508</v>
      </c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  <c r="N1" s="1104"/>
      <c r="O1" s="1104"/>
      <c r="P1" s="1104"/>
      <c r="Q1" s="1104"/>
      <c r="R1" s="1104"/>
      <c r="S1" s="1104"/>
      <c r="T1" s="1104"/>
      <c r="U1" s="1104"/>
      <c r="V1" s="1104"/>
      <c r="W1" s="1104"/>
      <c r="X1" s="1104"/>
      <c r="Y1" s="1104"/>
      <c r="Z1" s="1104"/>
    </row>
    <row r="2" spans="1:28" ht="15.75" customHeight="1" x14ac:dyDescent="0.2">
      <c r="A2" s="161" t="s">
        <v>533</v>
      </c>
      <c r="AB2" s="158" t="s">
        <v>509</v>
      </c>
    </row>
    <row r="3" spans="1:28" s="4" customFormat="1" ht="19.5" customHeight="1" x14ac:dyDescent="0.25">
      <c r="A3" s="1100" t="s">
        <v>134</v>
      </c>
      <c r="B3" s="1101" t="s">
        <v>135</v>
      </c>
      <c r="C3" s="1101" t="s">
        <v>136</v>
      </c>
      <c r="D3" s="1100" t="s">
        <v>20</v>
      </c>
      <c r="E3" s="1100" t="s">
        <v>113</v>
      </c>
      <c r="F3" s="1100" t="s">
        <v>137</v>
      </c>
      <c r="G3" s="1105" t="s">
        <v>147</v>
      </c>
      <c r="H3" s="1102" t="s">
        <v>138</v>
      </c>
      <c r="I3" s="1102"/>
      <c r="J3" s="1105" t="s">
        <v>140</v>
      </c>
      <c r="K3" s="1102" t="s">
        <v>138</v>
      </c>
      <c r="L3" s="1102"/>
      <c r="M3" s="1102"/>
      <c r="N3" s="1102"/>
      <c r="O3" s="1102"/>
      <c r="P3" s="1102"/>
      <c r="Q3" s="1102"/>
      <c r="R3" s="1102"/>
      <c r="S3" s="1102"/>
      <c r="T3" s="1102"/>
      <c r="U3" s="44"/>
      <c r="V3" s="44"/>
      <c r="W3" s="44"/>
      <c r="X3" s="44"/>
      <c r="Y3" s="44"/>
      <c r="Z3" s="1105" t="s">
        <v>29</v>
      </c>
      <c r="AA3" s="1102" t="s">
        <v>138</v>
      </c>
      <c r="AB3" s="1102"/>
    </row>
    <row r="4" spans="1:28" s="4" customFormat="1" ht="18.75" customHeight="1" x14ac:dyDescent="0.25">
      <c r="A4" s="1100"/>
      <c r="B4" s="1101"/>
      <c r="C4" s="1101"/>
      <c r="D4" s="1100"/>
      <c r="E4" s="1100"/>
      <c r="F4" s="1100"/>
      <c r="G4" s="1105"/>
      <c r="H4" s="44"/>
      <c r="I4" s="44"/>
      <c r="J4" s="1105"/>
      <c r="K4" s="1103" t="s">
        <v>139</v>
      </c>
      <c r="L4" s="1100" t="s">
        <v>138</v>
      </c>
      <c r="M4" s="1100"/>
      <c r="N4" s="1100"/>
      <c r="O4" s="1100"/>
      <c r="P4" s="1100"/>
      <c r="Q4" s="1100"/>
      <c r="R4" s="1100"/>
      <c r="S4" s="1100"/>
      <c r="T4" s="1103" t="s">
        <v>103</v>
      </c>
      <c r="U4" s="5"/>
      <c r="V4" s="5"/>
      <c r="W4" s="5"/>
      <c r="X4" s="5"/>
      <c r="Y4" s="5"/>
      <c r="Z4" s="1105"/>
      <c r="AA4" s="44"/>
      <c r="AB4" s="44"/>
    </row>
    <row r="5" spans="1:28" s="6" customFormat="1" ht="100.5" customHeight="1" x14ac:dyDescent="0.25">
      <c r="A5" s="1100"/>
      <c r="B5" s="1101"/>
      <c r="C5" s="1101"/>
      <c r="D5" s="1100"/>
      <c r="E5" s="1100"/>
      <c r="F5" s="1100"/>
      <c r="G5" s="1105"/>
      <c r="H5" s="5" t="s">
        <v>139</v>
      </c>
      <c r="I5" s="5" t="s">
        <v>103</v>
      </c>
      <c r="J5" s="1105"/>
      <c r="K5" s="1103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3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105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1613413.1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96">
        <f t="shared" si="35"/>
        <v>1519017.4000000001</v>
      </c>
      <c r="AA170" s="139">
        <f t="shared" si="42"/>
        <v>796152.10000000009</v>
      </c>
      <c r="AB170" s="139">
        <f t="shared" si="42"/>
        <v>722865.3</v>
      </c>
    </row>
    <row r="171" spans="1:28" s="18" customFormat="1" ht="15.75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96">
        <f t="shared" si="35"/>
        <v>444357.3</v>
      </c>
      <c r="AA171" s="91">
        <f>SUM(AA172+AA200+AA201+AA202)</f>
        <v>422429.2</v>
      </c>
      <c r="AB171" s="91">
        <f>SUM(AB172+AB186+AB187+AB188+AB200+AB201+AB202+AB216)</f>
        <v>21928.1</v>
      </c>
    </row>
    <row r="172" spans="1:28" s="18" customFormat="1" ht="25.5" customHeight="1" x14ac:dyDescent="0.2">
      <c r="A172" s="57" t="s">
        <v>528</v>
      </c>
      <c r="B172" s="185" t="s">
        <v>157</v>
      </c>
      <c r="C172" s="185" t="s">
        <v>142</v>
      </c>
      <c r="D172" s="155">
        <f>SUM(D173+D174+D175+D176+D177+D178+D179+D180+D181+D182+D183+D184+D185)</f>
        <v>334770.10000000003</v>
      </c>
      <c r="E172" s="155">
        <f t="shared" ref="E172:T172" si="45">SUM(E173+E174+E175+E176+E177+E178+E179+E180+E181+E182+E183+E184+E185)</f>
        <v>353022.50000000006</v>
      </c>
      <c r="F172" s="155">
        <f t="shared" si="45"/>
        <v>0</v>
      </c>
      <c r="G172" s="154">
        <f t="shared" si="45"/>
        <v>321667</v>
      </c>
      <c r="H172" s="155">
        <f t="shared" si="45"/>
        <v>321667</v>
      </c>
      <c r="I172" s="155">
        <f t="shared" si="45"/>
        <v>0</v>
      </c>
      <c r="J172" s="154">
        <f t="shared" si="45"/>
        <v>385909.2</v>
      </c>
      <c r="K172" s="155">
        <f t="shared" si="45"/>
        <v>385909.2</v>
      </c>
      <c r="L172" s="155">
        <f t="shared" si="45"/>
        <v>0</v>
      </c>
      <c r="M172" s="155">
        <f t="shared" si="45"/>
        <v>0</v>
      </c>
      <c r="N172" s="155">
        <f t="shared" si="45"/>
        <v>0</v>
      </c>
      <c r="O172" s="155">
        <f t="shared" si="45"/>
        <v>0</v>
      </c>
      <c r="P172" s="155">
        <f t="shared" si="45"/>
        <v>0</v>
      </c>
      <c r="Q172" s="155">
        <f t="shared" si="45"/>
        <v>0</v>
      </c>
      <c r="R172" s="155">
        <f t="shared" si="45"/>
        <v>0</v>
      </c>
      <c r="S172" s="155">
        <f t="shared" si="45"/>
        <v>0</v>
      </c>
      <c r="T172" s="155">
        <f t="shared" si="45"/>
        <v>0</v>
      </c>
      <c r="U172" s="155">
        <f>SUM(U173+U174+U175+U176+U177+U178+U179+U180+U181+U182+U183+U184+U185)</f>
        <v>0</v>
      </c>
      <c r="V172" s="155">
        <f>SUM(V173+V174+V175+V176+V177+V178+V179+V180+V181+V182+V183+V184+V185)</f>
        <v>0</v>
      </c>
      <c r="W172" s="155">
        <f>SUM(W173+W174+W175+W176+W177+W178+W179+W180+W181+W182+W183+W184+W185)</f>
        <v>0</v>
      </c>
      <c r="X172" s="155">
        <f>SUM(X173+X174+X175+X176+X177+X178+X179+X180+X181+X182+X183+X184+X185)</f>
        <v>0</v>
      </c>
      <c r="Y172" s="155">
        <f>SUM(Y173+Y174+Y175+Y176+Y177+Y178+Y179+Y180+Y181+Y182+Y183+Y184+Y185)</f>
        <v>0</v>
      </c>
      <c r="Z172" s="96">
        <f t="shared" si="35"/>
        <v>385309.2</v>
      </c>
      <c r="AA172" s="155">
        <f>SUM(AA173+AA174+AA175+AA176+AA177+AA178+AA179+AA180+AA181+AA182+AA183+AA184+AA185)</f>
        <v>385309.2</v>
      </c>
      <c r="AB172" s="155">
        <f>SUM(AB173+AB174+AB175+AB176+AB177+AB178+AB179+AB180+AB181+AB182+AB183+AB184+AB185)</f>
        <v>0</v>
      </c>
    </row>
    <row r="173" spans="1:28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61389.1</v>
      </c>
      <c r="AA178" s="74">
        <v>61389.1</v>
      </c>
      <c r="AB178" s="74"/>
    </row>
    <row r="179" spans="1:28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39012.6</v>
      </c>
      <c r="AA180" s="74">
        <v>39012.6</v>
      </c>
      <c r="AB180" s="74"/>
    </row>
    <row r="181" spans="1:28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31881</v>
      </c>
      <c r="AA181" s="74">
        <v>31881</v>
      </c>
      <c r="AB181" s="74"/>
    </row>
    <row r="182" spans="1:28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t="11.25" customHeight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32198</v>
      </c>
      <c r="AA184" s="74">
        <v>32198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t="24.75" hidden="1" customHeight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t="15" hidden="1" customHeight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t="14.25" hidden="1" customHeight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12.75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28.5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x14ac:dyDescent="0.2">
      <c r="A202" s="180" t="s">
        <v>522</v>
      </c>
      <c r="B202" s="61" t="s">
        <v>157</v>
      </c>
      <c r="C202" s="186" t="s">
        <v>142</v>
      </c>
      <c r="D202" s="77">
        <f t="shared" ref="D202:I202" si="51">D203+D204+D205+D206+D207+D208+D209+D210+D211+D212+D213+D214</f>
        <v>0</v>
      </c>
      <c r="E202" s="77">
        <f t="shared" si="51"/>
        <v>0</v>
      </c>
      <c r="F202" s="77">
        <f t="shared" si="51"/>
        <v>0</v>
      </c>
      <c r="G202" s="78">
        <f t="shared" si="51"/>
        <v>0</v>
      </c>
      <c r="H202" s="77">
        <f t="shared" si="51"/>
        <v>0</v>
      </c>
      <c r="I202" s="77">
        <f t="shared" si="51"/>
        <v>0</v>
      </c>
      <c r="J202" s="154">
        <f>SUM(K202+T202)</f>
        <v>23983.199999999997</v>
      </c>
      <c r="K202" s="77">
        <f>K203+K204+K205+K206+K207+K208+K209+K210+K211+K212+K213+K214</f>
        <v>20167.099999999995</v>
      </c>
      <c r="L202" s="77">
        <f>L203+L204+L205+L206+L207+L208+L209+L210+L211+L212+L213+L214</f>
        <v>15035.3</v>
      </c>
      <c r="M202" s="77">
        <f>M203+M204+M205+M206+M207+M208+M209+M210+M211+M212+M213+M214</f>
        <v>142.30000000000001</v>
      </c>
      <c r="N202" s="77">
        <f>N203+N204+N205+N206+N207+N208+N209+N210+N211+N212+N213+N214</f>
        <v>100</v>
      </c>
      <c r="O202" s="77">
        <f>O203+O204+O205+O206+O207+O208+O209+O210+O211+O212+O213+O214</f>
        <v>0</v>
      </c>
      <c r="P202" s="77"/>
      <c r="Q202" s="77"/>
      <c r="R202" s="77">
        <f>R203+R204+R205+R206+R207+R208+R209+R210+R211+R212+R213+R214</f>
        <v>4889.5</v>
      </c>
      <c r="S202" s="77"/>
      <c r="T202" s="95">
        <f t="shared" si="48"/>
        <v>3816.1000000000004</v>
      </c>
      <c r="U202" s="77"/>
      <c r="V202" s="77">
        <f>SUM(V203:V215)</f>
        <v>2529.0000000000005</v>
      </c>
      <c r="W202" s="77">
        <f>SUM(W203:W215)</f>
        <v>1287.1000000000001</v>
      </c>
      <c r="X202" s="77"/>
      <c r="Y202" s="77"/>
      <c r="Z202" s="96">
        <f t="shared" si="50"/>
        <v>16316.1</v>
      </c>
      <c r="AA202" s="77">
        <f>AA203+AA204+AA205+AA206+AA207+AA208+AA209+AA210+AA211+AA212+AA213+AA214</f>
        <v>12500</v>
      </c>
      <c r="AB202" s="77">
        <f>SUM(AB203+AB204+AB205+AB206+AB208+AB209+AB210+AB211+AB212+AB213+AB214+AB215)</f>
        <v>3816.1</v>
      </c>
    </row>
    <row r="203" spans="1:28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SUM(G218+G228+G234+G238+G242+G252+G263+G264+G260+G261+G266+G275+G279+G283)</f>
        <v>917935.7</v>
      </c>
      <c r="H217" s="86">
        <f>SUM(H218+H228+H234+H238+H242+H252+H263+H264+H260+H261+H266+H275+H279+H283)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907300.50000000012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848156.4</v>
      </c>
      <c r="AA217" s="86">
        <f>SUM(AA218+AA228+AA234+AA238+AA266+AA275+AA279)</f>
        <v>227860.6</v>
      </c>
      <c r="AB217" s="86">
        <f>SUM(AB218+AB228+AB234+AB238+AB242+AB252+AB263+AB264+AB260+AB261+AB266+AB275+AB279+AB283+AB284)</f>
        <v>620295.80000000005</v>
      </c>
    </row>
    <row r="218" spans="1:28" s="18" customFormat="1" ht="29.25" customHeight="1" x14ac:dyDescent="0.2">
      <c r="A218" s="57" t="s">
        <v>527</v>
      </c>
      <c r="B218" s="185"/>
      <c r="C218" s="56"/>
      <c r="D218" s="155">
        <f t="shared" ref="D218:T218" si="55">SUM(D219+D220+D221+D222+D223+D224+D225+D226+D227)</f>
        <v>578044.6</v>
      </c>
      <c r="E218" s="155">
        <f t="shared" si="55"/>
        <v>596353.4</v>
      </c>
      <c r="F218" s="155">
        <f t="shared" si="55"/>
        <v>0</v>
      </c>
      <c r="G218" s="154">
        <f t="shared" si="55"/>
        <v>72433.799999999988</v>
      </c>
      <c r="H218" s="155">
        <f t="shared" si="55"/>
        <v>72433.799999999988</v>
      </c>
      <c r="I218" s="155">
        <f t="shared" si="55"/>
        <v>0</v>
      </c>
      <c r="J218" s="154">
        <f>SUM(J219+J220+J221+J222+J223+J224+J225+J226+J227+J284)</f>
        <v>660639.70000000007</v>
      </c>
      <c r="K218" s="155">
        <f t="shared" si="55"/>
        <v>73453.7</v>
      </c>
      <c r="L218" s="155">
        <f t="shared" si="55"/>
        <v>0</v>
      </c>
      <c r="M218" s="155">
        <f t="shared" si="55"/>
        <v>0</v>
      </c>
      <c r="N218" s="155">
        <f t="shared" si="55"/>
        <v>0</v>
      </c>
      <c r="O218" s="155">
        <f t="shared" si="55"/>
        <v>0</v>
      </c>
      <c r="P218" s="155">
        <f t="shared" si="55"/>
        <v>0</v>
      </c>
      <c r="Q218" s="155">
        <f t="shared" si="55"/>
        <v>0</v>
      </c>
      <c r="R218" s="155">
        <f t="shared" si="55"/>
        <v>0</v>
      </c>
      <c r="S218" s="155">
        <f t="shared" si="55"/>
        <v>0</v>
      </c>
      <c r="T218" s="155">
        <f t="shared" si="55"/>
        <v>584928</v>
      </c>
      <c r="U218" s="155">
        <f>SUM(U219+U220+U221+U222+U223+U224+U225+U226+U227)</f>
        <v>582222.79999999993</v>
      </c>
      <c r="V218" s="155">
        <f>SUM(V219+V220+V221+V222+V223+V224+V225+V226+V227)</f>
        <v>0</v>
      </c>
      <c r="W218" s="155">
        <f>SUM(W219+W220+W221+W222+W223+W224+W225+W226+W227)</f>
        <v>0</v>
      </c>
      <c r="X218" s="155">
        <f>SUM(X219+X220+X221+X222+X223+X224+X225+X226+X227)</f>
        <v>826.2</v>
      </c>
      <c r="Y218" s="155">
        <f>SUM(Y219+Y220+Y221+Y222+Y223+Y224+Y225+Y226+Y227)</f>
        <v>1879</v>
      </c>
      <c r="Z218" s="96">
        <f t="shared" si="50"/>
        <v>645709.30000000005</v>
      </c>
      <c r="AA218" s="155">
        <f>SUM(AA219+AA220+AA221+AA222+AA223+AA224+AA225+AA226+AA227)</f>
        <v>60781.3</v>
      </c>
      <c r="AB218" s="155">
        <f>SUM(AB219+AB220+AB221+AB222+AB223+AB224+AB225+AB226+AB227)</f>
        <v>584928</v>
      </c>
    </row>
    <row r="219" spans="1:28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customHeight="1" x14ac:dyDescent="0.2">
      <c r="A228" s="57" t="s">
        <v>25</v>
      </c>
      <c r="B228" s="185" t="s">
        <v>157</v>
      </c>
      <c r="C228" s="185" t="s">
        <v>144</v>
      </c>
      <c r="D228" s="155">
        <f>SUM(D229+D230+D232+D233)</f>
        <v>4829.1000000000004</v>
      </c>
      <c r="E228" s="155">
        <f>SUM(E229:E230)</f>
        <v>63961.8</v>
      </c>
      <c r="F228" s="155">
        <f>SUM(F229+F230+F232+F233)</f>
        <v>0</v>
      </c>
      <c r="G228" s="96">
        <f t="shared" si="56"/>
        <v>582834.1</v>
      </c>
      <c r="H228" s="155">
        <f>SUM(H229+H230+H232+H233)</f>
        <v>0</v>
      </c>
      <c r="I228" s="155">
        <f>SUM(I229+I230+I232+I233+I231)</f>
        <v>582834.1</v>
      </c>
      <c r="J228" s="154">
        <f>SUM(J229+J230+J232+J233)</f>
        <v>35248.9</v>
      </c>
      <c r="K228" s="155">
        <f>SUM(K229+K230+K232+K233)</f>
        <v>0</v>
      </c>
      <c r="L228" s="155"/>
      <c r="M228" s="155"/>
      <c r="N228" s="155"/>
      <c r="O228" s="155"/>
      <c r="P228" s="155"/>
      <c r="Q228" s="155"/>
      <c r="R228" s="155"/>
      <c r="S228" s="155"/>
      <c r="T228" s="95">
        <f>SUM(T229+T230+T231+T232+T233)</f>
        <v>35248.9</v>
      </c>
      <c r="U228" s="155">
        <f>SUM(U229:U233)</f>
        <v>35009.1</v>
      </c>
      <c r="V228" s="155">
        <f>SUM(V229:V233)</f>
        <v>0</v>
      </c>
      <c r="W228" s="155">
        <f>SUM(W229:W233)</f>
        <v>0</v>
      </c>
      <c r="X228" s="155">
        <f>SUM(X229:X233)</f>
        <v>239.8</v>
      </c>
      <c r="Y228" s="155"/>
      <c r="Z228" s="96">
        <f t="shared" si="50"/>
        <v>35248.9</v>
      </c>
      <c r="AA228" s="181"/>
      <c r="AB228" s="95">
        <f>SUM(AB229+AB230+AB231+AB232+AB233)</f>
        <v>35248.9</v>
      </c>
    </row>
    <row r="229" spans="1:28" ht="28.5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customHeight="1" x14ac:dyDescent="0.25">
      <c r="A234" s="57" t="s">
        <v>526</v>
      </c>
      <c r="B234" s="185"/>
      <c r="C234" s="185"/>
      <c r="D234" s="155">
        <f t="shared" ref="D234:I234" si="58">SUM(D235+D236+D237+D239+D240+D241)</f>
        <v>116052.90000000001</v>
      </c>
      <c r="E234" s="155">
        <f>SUM(E235+E236+E237)</f>
        <v>93905.7</v>
      </c>
      <c r="F234" s="155">
        <f t="shared" si="58"/>
        <v>0</v>
      </c>
      <c r="G234" s="154">
        <f>G235+G236+G237</f>
        <v>90624.8</v>
      </c>
      <c r="H234" s="155">
        <f>H235+H236+H237</f>
        <v>90624.8</v>
      </c>
      <c r="I234" s="155">
        <f t="shared" si="58"/>
        <v>0</v>
      </c>
      <c r="J234" s="154">
        <f>SUM(J235+J236+J237)</f>
        <v>104082.5</v>
      </c>
      <c r="K234" s="155">
        <f>SUM(K235+K236+K237)</f>
        <v>104082.5</v>
      </c>
      <c r="L234" s="155"/>
      <c r="M234" s="155"/>
      <c r="N234" s="155"/>
      <c r="O234" s="155"/>
      <c r="P234" s="155"/>
      <c r="Q234" s="155"/>
      <c r="R234" s="155"/>
      <c r="S234" s="155"/>
      <c r="T234" s="95">
        <f t="shared" si="48"/>
        <v>0</v>
      </c>
      <c r="U234" s="182"/>
      <c r="V234" s="183"/>
      <c r="W234" s="155"/>
      <c r="X234" s="155"/>
      <c r="Y234" s="155"/>
      <c r="Z234" s="96">
        <f t="shared" si="50"/>
        <v>103349.9</v>
      </c>
      <c r="AA234" s="155">
        <f>SUM(AA235+AA236+AA237)</f>
        <v>103349.9</v>
      </c>
      <c r="AB234" s="155">
        <f>SUM(AB235+AB236+AB237)</f>
        <v>0</v>
      </c>
    </row>
    <row r="235" spans="1:28" ht="15.75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customHeight="1" x14ac:dyDescent="0.25">
      <c r="A238" s="57" t="s">
        <v>525</v>
      </c>
      <c r="B238" s="61"/>
      <c r="C238" s="61"/>
      <c r="D238" s="94"/>
      <c r="E238" s="94">
        <f>SUM(E241+E240+E239)</f>
        <v>42430.3</v>
      </c>
      <c r="F238" s="95"/>
      <c r="G238" s="96">
        <f>SUM(G239+G240+G241)</f>
        <v>39734</v>
      </c>
      <c r="H238" s="94">
        <f>SUM(H239+H240+H241)</f>
        <v>39734</v>
      </c>
      <c r="I238" s="94">
        <f>SUM(I239+I240+I241)</f>
        <v>0</v>
      </c>
      <c r="J238" s="96">
        <f>J239+J240+J241</f>
        <v>47030.5</v>
      </c>
      <c r="K238" s="95">
        <f>SUM(K239:K241)</f>
        <v>47030.5</v>
      </c>
      <c r="L238" s="95"/>
      <c r="M238" s="95"/>
      <c r="N238" s="95"/>
      <c r="O238" s="95"/>
      <c r="P238" s="95"/>
      <c r="Q238" s="95"/>
      <c r="R238" s="95"/>
      <c r="S238" s="95"/>
      <c r="T238" s="95">
        <f t="shared" si="48"/>
        <v>0</v>
      </c>
      <c r="U238" s="184"/>
      <c r="V238" s="183"/>
      <c r="W238" s="95"/>
      <c r="X238" s="95"/>
      <c r="Y238" s="95"/>
      <c r="Z238" s="96">
        <f t="shared" si="50"/>
        <v>46479.399999999994</v>
      </c>
      <c r="AA238" s="95">
        <f>SUM(AA239+AA240+AA241)</f>
        <v>46479.399999999994</v>
      </c>
      <c r="AB238" s="95"/>
    </row>
    <row r="239" spans="1:28" ht="15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customHeight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customHeight="1" x14ac:dyDescent="0.25">
      <c r="A266" s="180" t="s">
        <v>522</v>
      </c>
      <c r="B266" s="61"/>
      <c r="C266" s="61"/>
      <c r="D266" s="155">
        <f>D267+D268+D269+D270+D271+D272+D273+D274</f>
        <v>0</v>
      </c>
      <c r="E266" s="155">
        <f>E267+E268+E269+E270+E271+E272+E273+E274</f>
        <v>0</v>
      </c>
      <c r="F266" s="155">
        <f>F267+F268+F269+F270+F271+F272+F273+F274</f>
        <v>0</v>
      </c>
      <c r="G266" s="96">
        <f t="shared" si="67"/>
        <v>0</v>
      </c>
      <c r="H266" s="155">
        <f>H267+H268+H269+H270+H271+H272+H273+H274</f>
        <v>0</v>
      </c>
      <c r="I266" s="155">
        <f>I267+I268+I269+I270+I271+I272+I273+I274</f>
        <v>0</v>
      </c>
      <c r="J266" s="96">
        <f t="shared" si="66"/>
        <v>56457.799999999996</v>
      </c>
      <c r="K266" s="155">
        <f>K267+K268+K269+K270+K271+K272+K273+K274</f>
        <v>56338.899999999994</v>
      </c>
      <c r="L266" s="155">
        <f>L267+L268+L269+L270+L271+L272+L273+L274</f>
        <v>18190.400000000001</v>
      </c>
      <c r="M266" s="155">
        <f>M267+M268+M269+M270+M271+M272+M273+M274</f>
        <v>871.2</v>
      </c>
      <c r="N266" s="155">
        <f>N267+N268+N269+N270+N271+N272+N273+N274</f>
        <v>1500.3</v>
      </c>
      <c r="O266" s="155">
        <f>O267+O268+O269+O270+O271+O272+O273+O274</f>
        <v>2075.9</v>
      </c>
      <c r="P266" s="155"/>
      <c r="Q266" s="155"/>
      <c r="R266" s="155">
        <f>R267+R268+R269+R270+R271+R272+R273+R274</f>
        <v>40855.5</v>
      </c>
      <c r="S266" s="155"/>
      <c r="T266" s="95">
        <f t="shared" si="60"/>
        <v>118.9</v>
      </c>
      <c r="U266" s="184"/>
      <c r="V266" s="183"/>
      <c r="W266" s="155">
        <f>SUM(W270)</f>
        <v>118.9</v>
      </c>
      <c r="X266" s="155"/>
      <c r="Y266" s="155"/>
      <c r="Z266" s="96">
        <f t="shared" si="68"/>
        <v>14218.9</v>
      </c>
      <c r="AA266" s="155">
        <f>AA267+AA268+AA269+AA270+AA271+AA272+AA273+AA274</f>
        <v>14100</v>
      </c>
      <c r="AB266" s="155">
        <f>AB267+AB268+AB269+AB270+AB271+AB272+AB273+AB274</f>
        <v>118.9</v>
      </c>
    </row>
    <row r="267" spans="1:28" ht="16.5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customHeight="1" x14ac:dyDescent="0.25">
      <c r="A275" s="180" t="s">
        <v>524</v>
      </c>
      <c r="B275" s="61"/>
      <c r="C275" s="61"/>
      <c r="D275" s="155">
        <f>D276+D277+D278</f>
        <v>0</v>
      </c>
      <c r="E275" s="155">
        <f>E276+E277+E278</f>
        <v>0</v>
      </c>
      <c r="F275" s="155">
        <f>F276+F277+F278</f>
        <v>0</v>
      </c>
      <c r="G275" s="96">
        <f t="shared" si="67"/>
        <v>0</v>
      </c>
      <c r="H275" s="155">
        <f>H276+H277+H278</f>
        <v>0</v>
      </c>
      <c r="I275" s="155">
        <f>I276+I277+I278</f>
        <v>0</v>
      </c>
      <c r="J275" s="96">
        <f t="shared" si="66"/>
        <v>2469.5</v>
      </c>
      <c r="K275" s="155">
        <f>K276+K277+K278</f>
        <v>2469.5</v>
      </c>
      <c r="L275" s="155">
        <f>L276+L277+L278</f>
        <v>2216.3000000000002</v>
      </c>
      <c r="M275" s="155">
        <f>M276+M277+M278</f>
        <v>120</v>
      </c>
      <c r="N275" s="155">
        <f>N276+N277+N278</f>
        <v>0</v>
      </c>
      <c r="O275" s="155">
        <f>O276+O277+O278</f>
        <v>81.599999999999994</v>
      </c>
      <c r="P275" s="155"/>
      <c r="Q275" s="155"/>
      <c r="R275" s="155">
        <f>R276+R277+R278</f>
        <v>0</v>
      </c>
      <c r="S275" s="155"/>
      <c r="T275" s="95">
        <f t="shared" si="60"/>
        <v>0</v>
      </c>
      <c r="U275" s="182"/>
      <c r="V275" s="183"/>
      <c r="W275" s="155"/>
      <c r="X275" s="155"/>
      <c r="Y275" s="155"/>
      <c r="Z275" s="96">
        <f t="shared" si="68"/>
        <v>2000</v>
      </c>
      <c r="AA275" s="155">
        <f>AA276+AA277+AA278</f>
        <v>2000</v>
      </c>
      <c r="AB275" s="155">
        <f>AB276+AB277+AB278</f>
        <v>0</v>
      </c>
    </row>
    <row r="276" spans="1:28" ht="16.5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customHeight="1" x14ac:dyDescent="0.25">
      <c r="A279" s="180" t="s">
        <v>523</v>
      </c>
      <c r="B279" s="61"/>
      <c r="C279" s="61"/>
      <c r="D279" s="155">
        <f>D280+D281+D282</f>
        <v>0</v>
      </c>
      <c r="E279" s="155">
        <f>E280+E281+E282</f>
        <v>0</v>
      </c>
      <c r="F279" s="155">
        <f>F280+F281+F282</f>
        <v>0</v>
      </c>
      <c r="G279" s="96">
        <f t="shared" si="67"/>
        <v>0</v>
      </c>
      <c r="H279" s="155">
        <f>H280+H281+H282</f>
        <v>0</v>
      </c>
      <c r="I279" s="155">
        <f>I280+I281+I282</f>
        <v>0</v>
      </c>
      <c r="J279" s="96">
        <f t="shared" si="66"/>
        <v>1371.6</v>
      </c>
      <c r="K279" s="155">
        <f>K280+K281+K282</f>
        <v>1371.6</v>
      </c>
      <c r="L279" s="155">
        <f>L280+L281+L282</f>
        <v>1489</v>
      </c>
      <c r="M279" s="155">
        <f>M280+M281+M282</f>
        <v>0</v>
      </c>
      <c r="N279" s="155">
        <f>N280+N281+N282</f>
        <v>0</v>
      </c>
      <c r="O279" s="155">
        <f>O280+O281+O282</f>
        <v>168.79999999999998</v>
      </c>
      <c r="P279" s="155"/>
      <c r="Q279" s="155"/>
      <c r="R279" s="155">
        <f>R280+R281+R282</f>
        <v>0</v>
      </c>
      <c r="S279" s="155"/>
      <c r="T279" s="95">
        <f t="shared" si="60"/>
        <v>0</v>
      </c>
      <c r="U279" s="182"/>
      <c r="V279" s="183"/>
      <c r="W279" s="155"/>
      <c r="X279" s="155"/>
      <c r="Y279" s="155"/>
      <c r="Z279" s="96">
        <f t="shared" si="68"/>
        <v>1150</v>
      </c>
      <c r="AA279" s="155">
        <f>AA280+AA281+AA282</f>
        <v>1150</v>
      </c>
      <c r="AB279" s="155">
        <f>AB280+AB281+AB282</f>
        <v>0</v>
      </c>
    </row>
    <row r="280" spans="1:28" ht="16.5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39.75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>
        <f>K284+T284</f>
        <v>2258</v>
      </c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>
        <f>AA284+AB284</f>
        <v>2258</v>
      </c>
      <c r="AA284" s="74">
        <v>2258</v>
      </c>
      <c r="AB284" s="74"/>
    </row>
    <row r="285" spans="1:28" s="18" customFormat="1" ht="16.5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>SUM(AA286+AA287+AA289+AA311+AA313+AA321+AA323)</f>
        <v>107589.5</v>
      </c>
      <c r="AB285" s="91">
        <f t="shared" si="70"/>
        <v>67326.100000000006</v>
      </c>
    </row>
    <row r="286" spans="1:28" ht="26.25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96">
        <f t="shared" si="72"/>
        <v>0</v>
      </c>
      <c r="H323" s="181"/>
      <c r="I323" s="181"/>
      <c r="J323" s="154">
        <f>K323+T323</f>
        <v>8593.7000000000007</v>
      </c>
      <c r="K323" s="181">
        <f>L323+M323+N323+O323+R323</f>
        <v>8593.7000000000007</v>
      </c>
      <c r="L323" s="181">
        <v>3598.6</v>
      </c>
      <c r="M323" s="181"/>
      <c r="N323" s="181"/>
      <c r="O323" s="181"/>
      <c r="P323" s="181"/>
      <c r="Q323" s="181"/>
      <c r="R323" s="181">
        <v>4995.1000000000004</v>
      </c>
      <c r="S323" s="181"/>
      <c r="T323" s="181"/>
      <c r="U323" s="181"/>
      <c r="V323" s="181"/>
      <c r="W323" s="181"/>
      <c r="X323" s="181"/>
      <c r="Y323" s="181"/>
      <c r="Z323" s="96">
        <f t="shared" si="68"/>
        <v>500</v>
      </c>
      <c r="AA323" s="181">
        <v>500</v>
      </c>
      <c r="AB323" s="181"/>
    </row>
    <row r="324" spans="1:28" s="18" customFormat="1" ht="15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SUM(AA325+AA350+AA353+AA354)</f>
        <v>38272.799999999996</v>
      </c>
      <c r="AB324" s="105">
        <f>SUM(AB325+AB338+AB344+AB350+AB353+AB354+AB358)</f>
        <v>13315.3</v>
      </c>
    </row>
    <row r="325" spans="1:28" ht="5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96">
        <f t="shared" si="72"/>
        <v>26215.1</v>
      </c>
      <c r="H350" s="107">
        <f>SUM(H351+H352)</f>
        <v>26215.1</v>
      </c>
      <c r="I350" s="107">
        <f>SUM(I351+I352)</f>
        <v>0</v>
      </c>
      <c r="J350" s="79">
        <f>SUM(J351+J352)</f>
        <v>35886.199999999997</v>
      </c>
      <c r="K350" s="107">
        <f>SUM(K351+K352)</f>
        <v>35886.199999999997</v>
      </c>
      <c r="L350" s="107"/>
      <c r="M350" s="107"/>
      <c r="N350" s="107"/>
      <c r="O350" s="107"/>
      <c r="P350" s="107"/>
      <c r="Q350" s="107"/>
      <c r="R350" s="107"/>
      <c r="S350" s="107"/>
      <c r="T350" s="107">
        <f>SUM(T351+T352)</f>
        <v>0</v>
      </c>
      <c r="U350" s="107"/>
      <c r="V350" s="107"/>
      <c r="W350" s="107"/>
      <c r="X350" s="107"/>
      <c r="Y350" s="107"/>
      <c r="Z350" s="96">
        <f t="shared" si="76"/>
        <v>35186.199999999997</v>
      </c>
      <c r="AA350" s="107">
        <f>SUM(AA351+AA352)</f>
        <v>35186.199999999997</v>
      </c>
      <c r="AB350" s="107">
        <f>SUM(AB351+AB352)</f>
        <v>0</v>
      </c>
    </row>
    <row r="351" spans="1:28" ht="16.5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x14ac:dyDescent="0.2">
      <c r="A354" s="180" t="s">
        <v>522</v>
      </c>
      <c r="B354" s="61"/>
      <c r="C354" s="61"/>
      <c r="D354" s="155">
        <f t="shared" ref="D354:I354" si="79">D355+D356</f>
        <v>0</v>
      </c>
      <c r="E354" s="155">
        <f t="shared" si="79"/>
        <v>294.60000000000002</v>
      </c>
      <c r="F354" s="155">
        <f t="shared" si="79"/>
        <v>0</v>
      </c>
      <c r="G354" s="96">
        <f t="shared" si="72"/>
        <v>0</v>
      </c>
      <c r="H354" s="155">
        <f t="shared" si="79"/>
        <v>0</v>
      </c>
      <c r="I354" s="155">
        <f t="shared" si="79"/>
        <v>0</v>
      </c>
      <c r="J354" s="154">
        <f t="shared" si="78"/>
        <v>1668.3999999999999</v>
      </c>
      <c r="K354" s="181">
        <f>K355+K356</f>
        <v>1668.3999999999999</v>
      </c>
      <c r="L354" s="181">
        <f t="shared" ref="L354:AB354" si="80">L355+L356</f>
        <v>1109</v>
      </c>
      <c r="M354" s="181">
        <f t="shared" si="80"/>
        <v>10</v>
      </c>
      <c r="N354" s="181">
        <f t="shared" si="80"/>
        <v>0</v>
      </c>
      <c r="O354" s="181">
        <f t="shared" si="80"/>
        <v>500.4</v>
      </c>
      <c r="P354" s="181"/>
      <c r="Q354" s="181"/>
      <c r="R354" s="181">
        <f t="shared" si="80"/>
        <v>49</v>
      </c>
      <c r="S354" s="181"/>
      <c r="T354" s="181">
        <f t="shared" si="80"/>
        <v>0</v>
      </c>
      <c r="U354" s="181"/>
      <c r="V354" s="181"/>
      <c r="W354" s="181"/>
      <c r="X354" s="181"/>
      <c r="Y354" s="181"/>
      <c r="Z354" s="96">
        <f t="shared" si="76"/>
        <v>809</v>
      </c>
      <c r="AA354" s="181">
        <f t="shared" si="80"/>
        <v>809</v>
      </c>
      <c r="AB354" s="181">
        <f t="shared" si="80"/>
        <v>0</v>
      </c>
    </row>
    <row r="355" spans="1:28" ht="22.5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3259040.4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2795439.6999999997</v>
      </c>
      <c r="AA499" s="110">
        <f t="shared" si="120"/>
        <v>1474638.8000000005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-27717.500000000466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spans="1:28" hidden="1" x14ac:dyDescent="0.2"/>
    <row r="515" spans="1:28" x14ac:dyDescent="0.2">
      <c r="Z515" s="162"/>
      <c r="AA515" s="58" t="s">
        <v>519</v>
      </c>
      <c r="AB515" s="58"/>
    </row>
    <row r="516" spans="1:28" s="58" customFormat="1" ht="15.75" customHeight="1" x14ac:dyDescent="0.2">
      <c r="A516" s="163" t="s">
        <v>513</v>
      </c>
      <c r="B516" s="164" t="s">
        <v>514</v>
      </c>
      <c r="C516" s="164"/>
      <c r="D516" s="164"/>
      <c r="E516" s="165"/>
      <c r="F516" s="166"/>
      <c r="G516" s="167"/>
      <c r="H516" s="166"/>
      <c r="I516" s="166"/>
      <c r="J516" s="167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7"/>
      <c r="AA516" s="168">
        <f>SUM(AA172)</f>
        <v>385309.2</v>
      </c>
      <c r="AB516" s="166"/>
    </row>
    <row r="517" spans="1:28" ht="17.25" customHeight="1" x14ac:dyDescent="0.2">
      <c r="A517" s="163" t="s">
        <v>513</v>
      </c>
      <c r="B517" s="164" t="s">
        <v>515</v>
      </c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SUM(AA218+AA234+AA238)</f>
        <v>210610.6</v>
      </c>
      <c r="AB517" s="171"/>
    </row>
    <row r="518" spans="1:28" ht="15" customHeight="1" x14ac:dyDescent="0.2">
      <c r="A518" s="163" t="s">
        <v>513</v>
      </c>
      <c r="B518" s="164" t="s">
        <v>516</v>
      </c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SUM(AA350)</f>
        <v>35186.199999999997</v>
      </c>
      <c r="AB518" s="171"/>
    </row>
    <row r="519" spans="1:28" ht="15" customHeight="1" x14ac:dyDescent="0.2">
      <c r="A519" s="163" t="s">
        <v>513</v>
      </c>
      <c r="B519" s="164" t="s">
        <v>517</v>
      </c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SUM(AA311)</f>
        <v>45664.7</v>
      </c>
      <c r="AB519" s="171"/>
    </row>
    <row r="520" spans="1:28" ht="51" x14ac:dyDescent="0.2">
      <c r="A520" s="163" t="s">
        <v>518</v>
      </c>
      <c r="B520" s="164" t="s">
        <v>517</v>
      </c>
      <c r="C520" s="169"/>
      <c r="D520" s="169"/>
      <c r="E520" s="170"/>
      <c r="F520" s="171"/>
      <c r="G520" s="172"/>
      <c r="H520" s="171"/>
      <c r="I520" s="171"/>
      <c r="J520" s="172"/>
      <c r="K520" s="171"/>
      <c r="L520" s="171"/>
      <c r="M520" s="171"/>
      <c r="N520" s="171"/>
      <c r="O520" s="171"/>
      <c r="P520" s="171"/>
      <c r="Q520" s="171"/>
      <c r="R520" s="171"/>
      <c r="S520" s="171"/>
      <c r="T520" s="171"/>
      <c r="U520" s="171"/>
      <c r="V520" s="171"/>
      <c r="W520" s="171"/>
      <c r="X520" s="171"/>
      <c r="Y520" s="171"/>
      <c r="Z520" s="172"/>
      <c r="AA520" s="168">
        <f>SUM(AA286+AA287)</f>
        <v>49997.8</v>
      </c>
      <c r="AB520" s="171"/>
    </row>
    <row r="521" spans="1:28" s="177" customFormat="1" ht="20.25" customHeight="1" x14ac:dyDescent="0.25">
      <c r="A521" s="174" t="s">
        <v>529</v>
      </c>
      <c r="B521" s="175" t="s">
        <v>520</v>
      </c>
      <c r="C521" s="175"/>
      <c r="D521" s="175"/>
      <c r="E521" s="176"/>
      <c r="G521" s="178"/>
      <c r="J521" s="178"/>
      <c r="Z521" s="178"/>
      <c r="AA521" s="179">
        <f>SUM(AA516+AA517+AA518+AA520+AA519)</f>
        <v>726768.5</v>
      </c>
    </row>
    <row r="523" spans="1:28" ht="25.5" x14ac:dyDescent="0.2">
      <c r="A523" s="163" t="s">
        <v>521</v>
      </c>
      <c r="B523" s="164" t="s">
        <v>520</v>
      </c>
      <c r="C523" s="169"/>
      <c r="D523" s="169"/>
      <c r="E523" s="170"/>
      <c r="F523" s="171"/>
      <c r="G523" s="172"/>
      <c r="H523" s="171"/>
      <c r="I523" s="171"/>
      <c r="J523" s="172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1"/>
      <c r="Z523" s="172"/>
      <c r="AA523" s="168">
        <f>SUM(AA202+AA266+AA275+AA279+AA323+AA354)</f>
        <v>31059</v>
      </c>
      <c r="AB523" s="171"/>
    </row>
    <row r="524" spans="1:28" ht="5.25" hidden="1" customHeight="1" x14ac:dyDescent="0.2"/>
    <row r="525" spans="1:28" s="58" customFormat="1" ht="17.25" customHeight="1" x14ac:dyDescent="0.2">
      <c r="A525" s="163" t="s">
        <v>530</v>
      </c>
      <c r="B525" s="164" t="s">
        <v>520</v>
      </c>
      <c r="C525" s="164"/>
      <c r="D525" s="164"/>
      <c r="E525" s="165"/>
      <c r="F525" s="166"/>
      <c r="G525" s="167"/>
      <c r="H525" s="166"/>
      <c r="I525" s="166"/>
      <c r="J525" s="167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7"/>
      <c r="AA525" s="168">
        <f>SUM(AA216+AA289+AA325+AA353+AA284)</f>
        <v>11987</v>
      </c>
      <c r="AB525" s="166"/>
    </row>
    <row r="526" spans="1:28" s="58" customFormat="1" ht="15.75" customHeight="1" x14ac:dyDescent="0.2">
      <c r="A526" s="163" t="s">
        <v>531</v>
      </c>
      <c r="B526" s="164" t="s">
        <v>520</v>
      </c>
      <c r="C526" s="164"/>
      <c r="D526" s="164"/>
      <c r="E526" s="165"/>
      <c r="F526" s="166"/>
      <c r="G526" s="167"/>
      <c r="H526" s="166"/>
      <c r="I526" s="166"/>
      <c r="J526" s="167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7"/>
      <c r="AA526" s="168">
        <f>SUM(AA200+AA201+AA313+AA321)</f>
        <v>31624</v>
      </c>
      <c r="AB526" s="166"/>
    </row>
    <row r="527" spans="1:28" x14ac:dyDescent="0.2">
      <c r="A527" s="27"/>
      <c r="B527" s="169"/>
      <c r="C527" s="169"/>
      <c r="D527" s="169"/>
      <c r="E527" s="170"/>
      <c r="F527" s="171"/>
      <c r="G527" s="172"/>
      <c r="H527" s="171"/>
      <c r="I527" s="171"/>
      <c r="J527" s="172"/>
      <c r="K527" s="171"/>
      <c r="L527" s="171"/>
      <c r="M527" s="171"/>
      <c r="N527" s="171"/>
      <c r="O527" s="171"/>
      <c r="P527" s="171"/>
      <c r="Q527" s="171"/>
      <c r="R527" s="171"/>
      <c r="S527" s="171"/>
      <c r="T527" s="171"/>
      <c r="U527" s="171"/>
      <c r="V527" s="171"/>
      <c r="W527" s="171"/>
      <c r="X527" s="171"/>
      <c r="Y527" s="171"/>
      <c r="Z527" s="172"/>
      <c r="AA527" s="171"/>
      <c r="AB527" s="171"/>
    </row>
    <row r="528" spans="1:28" s="190" customFormat="1" ht="15.75" x14ac:dyDescent="0.25">
      <c r="A528" s="192" t="s">
        <v>532</v>
      </c>
      <c r="B528" s="193"/>
      <c r="C528" s="193"/>
      <c r="D528" s="193"/>
      <c r="E528" s="194"/>
      <c r="F528" s="195"/>
      <c r="G528" s="196"/>
      <c r="H528" s="195"/>
      <c r="I528" s="195"/>
      <c r="J528" s="196"/>
      <c r="K528" s="195"/>
      <c r="L528" s="195"/>
      <c r="M528" s="195"/>
      <c r="N528" s="195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6"/>
      <c r="AA528" s="197">
        <f>SUM(AA521+AA523+AA525+AA526)</f>
        <v>801438.5</v>
      </c>
      <c r="AB528" s="195"/>
    </row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70866141732283472" right="0.70866141732283472" top="0.39370078740157483" bottom="0.31496062992125984" header="0.31496062992125984" footer="0.15748031496062992"/>
  <pageSetup paperSize="8" fitToHeight="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4"/>
  <sheetViews>
    <sheetView topLeftCell="A359" workbookViewId="0">
      <selection activeCell="B368" sqref="B368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9.140625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104" t="s">
        <v>508</v>
      </c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  <c r="N1" s="1104"/>
      <c r="O1" s="1104"/>
      <c r="P1" s="1104"/>
      <c r="Q1" s="1104"/>
      <c r="R1" s="1104"/>
      <c r="S1" s="1104"/>
      <c r="T1" s="1104"/>
      <c r="U1" s="1104"/>
      <c r="V1" s="1104"/>
      <c r="W1" s="1104"/>
      <c r="X1" s="1104"/>
      <c r="Y1" s="1104"/>
      <c r="Z1" s="1104"/>
    </row>
    <row r="2" spans="1:28" ht="15.75" customHeight="1" x14ac:dyDescent="0.2">
      <c r="A2" s="161" t="s">
        <v>534</v>
      </c>
      <c r="AB2" s="158" t="s">
        <v>509</v>
      </c>
    </row>
    <row r="3" spans="1:28" s="4" customFormat="1" ht="19.5" customHeight="1" x14ac:dyDescent="0.25">
      <c r="A3" s="1100" t="s">
        <v>134</v>
      </c>
      <c r="B3" s="1101" t="s">
        <v>135</v>
      </c>
      <c r="C3" s="1101" t="s">
        <v>136</v>
      </c>
      <c r="D3" s="1100" t="s">
        <v>20</v>
      </c>
      <c r="E3" s="1100" t="s">
        <v>113</v>
      </c>
      <c r="F3" s="1100" t="s">
        <v>137</v>
      </c>
      <c r="G3" s="1105" t="s">
        <v>147</v>
      </c>
      <c r="H3" s="1102" t="s">
        <v>138</v>
      </c>
      <c r="I3" s="1102"/>
      <c r="J3" s="1105" t="s">
        <v>140</v>
      </c>
      <c r="K3" s="1102" t="s">
        <v>138</v>
      </c>
      <c r="L3" s="1102"/>
      <c r="M3" s="1102"/>
      <c r="N3" s="1102"/>
      <c r="O3" s="1102"/>
      <c r="P3" s="1102"/>
      <c r="Q3" s="1102"/>
      <c r="R3" s="1102"/>
      <c r="S3" s="1102"/>
      <c r="T3" s="1102"/>
      <c r="U3" s="44"/>
      <c r="V3" s="44"/>
      <c r="W3" s="44"/>
      <c r="X3" s="44"/>
      <c r="Y3" s="44"/>
      <c r="Z3" s="1105" t="s">
        <v>29</v>
      </c>
      <c r="AA3" s="1102" t="s">
        <v>138</v>
      </c>
      <c r="AB3" s="1102"/>
    </row>
    <row r="4" spans="1:28" s="4" customFormat="1" ht="18.75" customHeight="1" x14ac:dyDescent="0.25">
      <c r="A4" s="1100"/>
      <c r="B4" s="1101"/>
      <c r="C4" s="1101"/>
      <c r="D4" s="1100"/>
      <c r="E4" s="1100"/>
      <c r="F4" s="1100"/>
      <c r="G4" s="1105"/>
      <c r="H4" s="44"/>
      <c r="I4" s="44"/>
      <c r="J4" s="1105"/>
      <c r="K4" s="1103" t="s">
        <v>139</v>
      </c>
      <c r="L4" s="1100" t="s">
        <v>138</v>
      </c>
      <c r="M4" s="1100"/>
      <c r="N4" s="1100"/>
      <c r="O4" s="1100"/>
      <c r="P4" s="1100"/>
      <c r="Q4" s="1100"/>
      <c r="R4" s="1100"/>
      <c r="S4" s="1100"/>
      <c r="T4" s="1103" t="s">
        <v>103</v>
      </c>
      <c r="U4" s="5"/>
      <c r="V4" s="5"/>
      <c r="W4" s="5"/>
      <c r="X4" s="5"/>
      <c r="Y4" s="5"/>
      <c r="Z4" s="1105"/>
      <c r="AA4" s="44"/>
      <c r="AB4" s="44"/>
    </row>
    <row r="5" spans="1:28" s="6" customFormat="1" ht="100.5" customHeight="1" x14ac:dyDescent="0.25">
      <c r="A5" s="1100"/>
      <c r="B5" s="1101"/>
      <c r="C5" s="1101"/>
      <c r="D5" s="1100"/>
      <c r="E5" s="1100"/>
      <c r="F5" s="1100"/>
      <c r="G5" s="1105"/>
      <c r="H5" s="5" t="s">
        <v>139</v>
      </c>
      <c r="I5" s="5" t="s">
        <v>103</v>
      </c>
      <c r="J5" s="1105"/>
      <c r="K5" s="1103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3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105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3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SUM(D360+D405)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95062.599999999991</v>
      </c>
      <c r="K359" s="139">
        <f t="shared" si="81"/>
        <v>92659.8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96">
        <f t="shared" si="76"/>
        <v>85813.3</v>
      </c>
      <c r="AA359" s="139">
        <f>SUM(AA360)</f>
        <v>82479.100000000006</v>
      </c>
      <c r="AB359" s="139">
        <f>SUM(AB360)</f>
        <v>3334.2000000000003</v>
      </c>
    </row>
    <row r="360" spans="1:28" ht="15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SUM(D361+D366+D368+D369+D373+D376+D385+D389+D395+D398+D399+D400)</f>
        <v>115029.70000000001</v>
      </c>
      <c r="E360" s="107">
        <f>SUM(E361+E366+E368+E369+E373+E376+E385+E389+E395+E398+E399+E400)</f>
        <v>224175.2</v>
      </c>
      <c r="F360" s="107">
        <f>SUM(F361+F366+F368+F369+F373+F376+F385+F389+F395+F398+F399+F400)</f>
        <v>0</v>
      </c>
      <c r="G360" s="96">
        <f t="shared" si="72"/>
        <v>61072.2</v>
      </c>
      <c r="H360" s="107">
        <f>SUM(H361+H366+H368+H369+H373+H376+H385+H389+H395+H398+H399+H400)</f>
        <v>60950.1</v>
      </c>
      <c r="I360" s="107">
        <f>SUM(I361+I366+I368+I369+I373+I376+I385+I389+I395+I398+I399+I400)</f>
        <v>122.1</v>
      </c>
      <c r="J360" s="79">
        <f>SUM(J361+J366+J368+J369+J373+J376+J385+J389+J395+J398+J399+J400)</f>
        <v>95062.599999999991</v>
      </c>
      <c r="K360" s="107">
        <f t="shared" ref="K360:S360" si="82">SUM(K361+K366+K368+K369+K373+K376+K385+K389+K395+K398+K399+K400+K404)</f>
        <v>92659.8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SUM(T361+T366+T367+T368+T369+T373+T376+T385+T389+T395+T398+T399+T400+T404)</f>
        <v>3334.2000000000003</v>
      </c>
      <c r="U360" s="107"/>
      <c r="V360" s="107"/>
      <c r="W360" s="107"/>
      <c r="X360" s="107"/>
      <c r="Y360" s="107"/>
      <c r="Z360" s="96">
        <f t="shared" si="76"/>
        <v>85813.3</v>
      </c>
      <c r="AA360" s="107">
        <f>SUM(AA361+AA366+AA368+AA369+AA373+AA376+AA385+AA389+AA395+AA398+AA399+AA400+AA404)</f>
        <v>82479.100000000006</v>
      </c>
      <c r="AB360" s="107">
        <f>SUM(AB361+AB366+AB367+AB368+AB369+AB373+AB376+AB385+AB389+AB395+AB398+AB399+AB400+AB404)</f>
        <v>3334.2000000000003</v>
      </c>
    </row>
    <row r="361" spans="1:28" ht="29.25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SUM(J362+J364+J365+J363)</f>
        <v>79917.2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77366</v>
      </c>
      <c r="AA361" s="107">
        <f>SUM(AA362+AA364+AA365+AA363)</f>
        <v>77366</v>
      </c>
      <c r="AB361" s="107">
        <f>SUM(AB362+AB364+AB365)</f>
        <v>0</v>
      </c>
    </row>
    <row r="362" spans="1:28" s="118" customFormat="1" ht="17.25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6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6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51" x14ac:dyDescent="0.2">
      <c r="A367" s="14" t="s">
        <v>16</v>
      </c>
      <c r="B367" s="20" t="s">
        <v>204</v>
      </c>
      <c r="C367" s="20" t="s">
        <v>142</v>
      </c>
      <c r="D367" s="76"/>
      <c r="E367" s="73"/>
      <c r="F367" s="74"/>
      <c r="G367" s="75"/>
      <c r="H367" s="74"/>
      <c r="I367" s="74"/>
      <c r="J367" s="75">
        <f t="shared" si="83"/>
        <v>466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466</v>
      </c>
      <c r="U367" s="74"/>
      <c r="V367" s="74"/>
      <c r="W367" s="74"/>
      <c r="X367" s="74"/>
      <c r="Y367" s="74"/>
      <c r="Z367" s="75">
        <f t="shared" si="76"/>
        <v>466</v>
      </c>
      <c r="AA367" s="74"/>
      <c r="AB367" s="74">
        <v>466</v>
      </c>
    </row>
    <row r="368" spans="1:28" ht="38.25" x14ac:dyDescent="0.2">
      <c r="A368" s="14" t="s">
        <v>464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75">
        <f t="shared" si="83"/>
        <v>2674</v>
      </c>
      <c r="K368" s="73">
        <v>401.1</v>
      </c>
      <c r="L368" s="73"/>
      <c r="M368" s="73"/>
      <c r="N368" s="73"/>
      <c r="O368" s="73"/>
      <c r="P368" s="73"/>
      <c r="Q368" s="73"/>
      <c r="R368" s="73"/>
      <c r="S368" s="73"/>
      <c r="T368" s="73">
        <v>2272.9</v>
      </c>
      <c r="U368" s="73"/>
      <c r="V368" s="73"/>
      <c r="W368" s="73"/>
      <c r="X368" s="73"/>
      <c r="Y368" s="73"/>
      <c r="Z368" s="75">
        <f t="shared" si="76"/>
        <v>2272.9</v>
      </c>
      <c r="AA368" s="74"/>
      <c r="AB368" s="73">
        <v>2272.9</v>
      </c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275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0</v>
      </c>
      <c r="U369" s="73"/>
      <c r="V369" s="73"/>
      <c r="W369" s="73"/>
      <c r="X369" s="73"/>
      <c r="Y369" s="73"/>
      <c r="Z369" s="75">
        <f t="shared" si="76"/>
        <v>0</v>
      </c>
      <c r="AA369" s="73">
        <f>SUM(AA370+AA371+AA372)</f>
        <v>0</v>
      </c>
      <c r="AB369" s="73">
        <f>SUM(AB370+AB371+AB372)</f>
        <v>0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0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5">
        <f t="shared" si="76"/>
        <v>0</v>
      </c>
      <c r="AA372" s="74"/>
      <c r="AB372" s="74"/>
    </row>
    <row r="373" spans="1:28" ht="25.5" collapsed="1" x14ac:dyDescent="0.2">
      <c r="A373" s="208" t="s">
        <v>229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SUM(K376+T376)</f>
        <v>10565.2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40.5" customHeight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SUM(D7+D39+D60+D125+D167+D170+D359+D407+D442+D476+D494+D498)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3278416.7</v>
      </c>
      <c r="K500" s="110">
        <f t="shared" si="120"/>
        <v>1957481.5999999996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2799616</v>
      </c>
      <c r="AA500" s="110">
        <f t="shared" si="120"/>
        <v>1478815.1000000003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-510560.29999999958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-31893.800000000279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55118110236220474" right="0.15748031496062992" top="0.43307086614173229" bottom="0.23622047244094491" header="0.31496062992125984" footer="0.19685039370078741"/>
  <pageSetup paperSize="8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8"/>
  <sheetViews>
    <sheetView topLeftCell="A4" workbookViewId="0">
      <pane xSplit="6" ySplit="402" topLeftCell="AC508" activePane="bottomRight" state="frozen"/>
      <selection activeCell="A4" sqref="A4"/>
      <selection pane="topRight" activeCell="G4" sqref="G4"/>
      <selection pane="bottomLeft" activeCell="A406" sqref="A406"/>
      <selection pane="bottomRight" activeCell="AB436" sqref="AB436:AB43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104" t="s">
        <v>508</v>
      </c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  <c r="N1" s="1104"/>
      <c r="O1" s="1104"/>
      <c r="P1" s="1104"/>
      <c r="Q1" s="1104"/>
      <c r="R1" s="1104"/>
      <c r="S1" s="1104"/>
      <c r="T1" s="1104"/>
      <c r="U1" s="1104"/>
      <c r="V1" s="1104"/>
      <c r="W1" s="1104"/>
      <c r="X1" s="1104"/>
      <c r="Y1" s="1104"/>
      <c r="Z1" s="1104"/>
    </row>
    <row r="2" spans="1:28" ht="15.75" customHeight="1" x14ac:dyDescent="0.2">
      <c r="A2" s="161" t="s">
        <v>535</v>
      </c>
      <c r="AB2" s="158" t="s">
        <v>509</v>
      </c>
    </row>
    <row r="3" spans="1:28" s="4" customFormat="1" ht="19.5" customHeight="1" x14ac:dyDescent="0.25">
      <c r="A3" s="1100" t="s">
        <v>134</v>
      </c>
      <c r="B3" s="1101" t="s">
        <v>135</v>
      </c>
      <c r="C3" s="1101" t="s">
        <v>136</v>
      </c>
      <c r="D3" s="1100" t="s">
        <v>20</v>
      </c>
      <c r="E3" s="1100" t="s">
        <v>113</v>
      </c>
      <c r="F3" s="1100" t="s">
        <v>137</v>
      </c>
      <c r="G3" s="1105" t="s">
        <v>147</v>
      </c>
      <c r="H3" s="1102" t="s">
        <v>138</v>
      </c>
      <c r="I3" s="1102"/>
      <c r="J3" s="1105" t="s">
        <v>140</v>
      </c>
      <c r="K3" s="1102" t="s">
        <v>138</v>
      </c>
      <c r="L3" s="1102"/>
      <c r="M3" s="1102"/>
      <c r="N3" s="1102"/>
      <c r="O3" s="1102"/>
      <c r="P3" s="1102"/>
      <c r="Q3" s="1102"/>
      <c r="R3" s="1102"/>
      <c r="S3" s="1102"/>
      <c r="T3" s="1102"/>
      <c r="U3" s="44"/>
      <c r="V3" s="44"/>
      <c r="W3" s="44"/>
      <c r="X3" s="44"/>
      <c r="Y3" s="44"/>
      <c r="Z3" s="1105" t="s">
        <v>29</v>
      </c>
      <c r="AA3" s="1102" t="s">
        <v>138</v>
      </c>
      <c r="AB3" s="1102"/>
    </row>
    <row r="4" spans="1:28" s="4" customFormat="1" ht="18.75" customHeight="1" x14ac:dyDescent="0.25">
      <c r="A4" s="1100"/>
      <c r="B4" s="1101"/>
      <c r="C4" s="1101"/>
      <c r="D4" s="1100"/>
      <c r="E4" s="1100"/>
      <c r="F4" s="1100"/>
      <c r="G4" s="1105"/>
      <c r="H4" s="44"/>
      <c r="I4" s="44"/>
      <c r="J4" s="1105"/>
      <c r="K4" s="1103" t="s">
        <v>139</v>
      </c>
      <c r="L4" s="1100" t="s">
        <v>138</v>
      </c>
      <c r="M4" s="1100"/>
      <c r="N4" s="1100"/>
      <c r="O4" s="1100"/>
      <c r="P4" s="1100"/>
      <c r="Q4" s="1100"/>
      <c r="R4" s="1100"/>
      <c r="S4" s="1100"/>
      <c r="T4" s="1103" t="s">
        <v>103</v>
      </c>
      <c r="U4" s="5"/>
      <c r="V4" s="5"/>
      <c r="W4" s="5"/>
      <c r="X4" s="5"/>
      <c r="Y4" s="5"/>
      <c r="Z4" s="1105"/>
      <c r="AA4" s="44"/>
      <c r="AB4" s="44"/>
    </row>
    <row r="5" spans="1:28" s="6" customFormat="1" ht="100.5" customHeight="1" x14ac:dyDescent="0.25">
      <c r="A5" s="1100"/>
      <c r="B5" s="1101"/>
      <c r="C5" s="1101"/>
      <c r="D5" s="1100"/>
      <c r="E5" s="1100"/>
      <c r="F5" s="1100"/>
      <c r="G5" s="1105"/>
      <c r="H5" s="5" t="s">
        <v>139</v>
      </c>
      <c r="I5" s="5" t="s">
        <v>103</v>
      </c>
      <c r="J5" s="1105"/>
      <c r="K5" s="1103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3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105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142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142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96">
        <f t="shared" si="85"/>
        <v>286951.5</v>
      </c>
      <c r="AA406" s="142">
        <f>SUM(AA407+AA423+AA431+AA438)</f>
        <v>78804.5</v>
      </c>
      <c r="AB406" s="142">
        <f>SUM(AB407+AB423+AB431+AB438)</f>
        <v>208147</v>
      </c>
    </row>
    <row r="407" spans="1:28" ht="18.75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96">
        <f t="shared" si="85"/>
        <v>184960.8</v>
      </c>
      <c r="AA407" s="107">
        <f>SUM(AA408+AA412+AA414+AA415+AA419+AA413)</f>
        <v>72558.2</v>
      </c>
      <c r="AB407" s="107">
        <f>SUM(AB408+AB412+AB414+AB415+AB419+AB413)</f>
        <v>112402.6</v>
      </c>
    </row>
    <row r="408" spans="1:28" ht="28.5" customHeight="1" x14ac:dyDescent="0.2">
      <c r="A408" s="59" t="s">
        <v>536</v>
      </c>
      <c r="B408" s="61" t="s">
        <v>180</v>
      </c>
      <c r="C408" s="6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96">
        <f t="shared" si="85"/>
        <v>164558</v>
      </c>
      <c r="AA408" s="107">
        <f>SUM(AA409+AA410+AA411)</f>
        <v>68816</v>
      </c>
      <c r="AB408" s="107">
        <f>SUM(AB409+AB410+AB411)</f>
        <v>95742</v>
      </c>
    </row>
    <row r="409" spans="1:28" ht="16.5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125514.29999999999</v>
      </c>
      <c r="AA409" s="74">
        <v>50213.1</v>
      </c>
      <c r="AB409" s="124">
        <v>75301.2</v>
      </c>
    </row>
    <row r="410" spans="1:28" ht="16.5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22068.1</v>
      </c>
      <c r="AA410" s="74">
        <v>8091.5</v>
      </c>
      <c r="AB410" s="125">
        <v>13976.6</v>
      </c>
    </row>
    <row r="411" spans="1:28" ht="16.5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16975.599999999999</v>
      </c>
      <c r="AA411" s="74">
        <v>10511.4</v>
      </c>
      <c r="AB411" s="125">
        <v>6464.2</v>
      </c>
    </row>
    <row r="412" spans="1:28" ht="27.75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x14ac:dyDescent="0.2">
      <c r="A415" s="59" t="s">
        <v>1</v>
      </c>
      <c r="B415" s="61" t="s">
        <v>180</v>
      </c>
      <c r="C415" s="61" t="s">
        <v>142</v>
      </c>
      <c r="D415" s="107">
        <f t="shared" ref="D415:I415" si="92">SUM(D416+D417)</f>
        <v>0</v>
      </c>
      <c r="E415" s="107">
        <f t="shared" si="92"/>
        <v>5903</v>
      </c>
      <c r="F415" s="107">
        <f t="shared" si="92"/>
        <v>0</v>
      </c>
      <c r="G415" s="79">
        <f>SUM(G416+G417+G418)</f>
        <v>9614.0999999999985</v>
      </c>
      <c r="H415" s="107">
        <f>SUM(H416+H417+H418)</f>
        <v>9614.0999999999985</v>
      </c>
      <c r="I415" s="107">
        <f t="shared" si="92"/>
        <v>0</v>
      </c>
      <c r="J415" s="79">
        <f>SUM(J416+J417+J418)</f>
        <v>10825.699999999999</v>
      </c>
      <c r="K415" s="107">
        <f>SUM(K416+K417+K418)</f>
        <v>10825.699999999999</v>
      </c>
      <c r="L415" s="107"/>
      <c r="M415" s="107"/>
      <c r="N415" s="107"/>
      <c r="O415" s="107"/>
      <c r="P415" s="107"/>
      <c r="Q415" s="107"/>
      <c r="R415" s="107"/>
      <c r="S415" s="107"/>
      <c r="T415" s="107">
        <f>SUM(T416+T417)</f>
        <v>0</v>
      </c>
      <c r="U415" s="107"/>
      <c r="V415" s="107"/>
      <c r="W415" s="107"/>
      <c r="X415" s="107"/>
      <c r="Y415" s="107"/>
      <c r="Z415" s="96">
        <f t="shared" si="85"/>
        <v>1435.4</v>
      </c>
      <c r="AA415" s="107">
        <f>SUM(AA416+AA417+AA418)</f>
        <v>1435.4</v>
      </c>
      <c r="AB415" s="107">
        <f>SUM(AB416+AB417)</f>
        <v>0</v>
      </c>
    </row>
    <row r="416" spans="1:28" ht="13.5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customHeight="1" x14ac:dyDescent="0.2">
      <c r="A419" s="180" t="s">
        <v>524</v>
      </c>
      <c r="B419" s="185"/>
      <c r="C419" s="185"/>
      <c r="D419" s="155">
        <f t="shared" ref="D419:I419" si="93">D420+D421</f>
        <v>0</v>
      </c>
      <c r="E419" s="155">
        <f t="shared" si="93"/>
        <v>0</v>
      </c>
      <c r="F419" s="155">
        <f t="shared" si="93"/>
        <v>0</v>
      </c>
      <c r="G419" s="154">
        <f t="shared" si="93"/>
        <v>0</v>
      </c>
      <c r="H419" s="155">
        <f t="shared" si="93"/>
        <v>0</v>
      </c>
      <c r="I419" s="155">
        <f t="shared" si="93"/>
        <v>0</v>
      </c>
      <c r="J419" s="154">
        <f>J420+J421+J422</f>
        <v>10928.300000000001</v>
      </c>
      <c r="K419" s="155">
        <f>K420+K421+K422</f>
        <v>10928.300000000001</v>
      </c>
      <c r="L419" s="155">
        <f>L420+L421+L422</f>
        <v>0</v>
      </c>
      <c r="M419" s="155">
        <f t="shared" ref="M419:T419" si="94">M420+M421+M422</f>
        <v>1533.8000000000002</v>
      </c>
      <c r="N419" s="155">
        <f t="shared" si="94"/>
        <v>0</v>
      </c>
      <c r="O419" s="155">
        <f t="shared" si="94"/>
        <v>5744.2000000000007</v>
      </c>
      <c r="P419" s="155">
        <f t="shared" si="94"/>
        <v>0</v>
      </c>
      <c r="Q419" s="155">
        <f t="shared" si="94"/>
        <v>1386.3999999999999</v>
      </c>
      <c r="R419" s="155">
        <f t="shared" si="94"/>
        <v>2263.9</v>
      </c>
      <c r="S419" s="155">
        <f t="shared" si="94"/>
        <v>0</v>
      </c>
      <c r="T419" s="155">
        <f t="shared" si="94"/>
        <v>0</v>
      </c>
      <c r="U419" s="155"/>
      <c r="V419" s="155"/>
      <c r="W419" s="155"/>
      <c r="X419" s="155"/>
      <c r="Y419" s="155"/>
      <c r="Z419" s="96">
        <f t="shared" si="85"/>
        <v>17967.399999999998</v>
      </c>
      <c r="AA419" s="155">
        <f>AA420+AA421+AA422</f>
        <v>1306.8</v>
      </c>
      <c r="AB419" s="155">
        <f>AB420+AB421+AB422</f>
        <v>16660.599999999999</v>
      </c>
    </row>
    <row r="420" spans="1:28" ht="18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12672.800000000001</v>
      </c>
      <c r="AA420" s="74">
        <v>1217.2</v>
      </c>
      <c r="AB420" s="74">
        <v>11455.6</v>
      </c>
    </row>
    <row r="421" spans="1:28" ht="17.25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1784.8</v>
      </c>
      <c r="AA421" s="74">
        <v>10</v>
      </c>
      <c r="AB421" s="74">
        <v>1774.8</v>
      </c>
    </row>
    <row r="422" spans="1:28" ht="17.25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3509.7999999999997</v>
      </c>
      <c r="AA422" s="74">
        <v>79.599999999999994</v>
      </c>
      <c r="AB422" s="74">
        <v>3430.2</v>
      </c>
    </row>
    <row r="423" spans="1:28" ht="16.5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4567.2999999999993</v>
      </c>
      <c r="AA423" s="79">
        <f t="shared" si="95"/>
        <v>1831.3</v>
      </c>
      <c r="AB423" s="79">
        <f t="shared" si="95"/>
        <v>2736</v>
      </c>
    </row>
    <row r="424" spans="1:28" ht="27.75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3213.8999999999996</v>
      </c>
      <c r="AA424" s="107">
        <f>SUM(AA425+AA426)</f>
        <v>1831.3</v>
      </c>
      <c r="AB424" s="107">
        <f>SUM(AB425+AB426)</f>
        <v>1382.6</v>
      </c>
    </row>
    <row r="425" spans="1:28" ht="16.5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3213.8999999999996</v>
      </c>
      <c r="AA425" s="74">
        <v>1831.3</v>
      </c>
      <c r="AB425" s="74">
        <v>1382.6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1353.4</v>
      </c>
      <c r="AA429" s="100">
        <f>AA430</f>
        <v>0</v>
      </c>
      <c r="AB429" s="100">
        <f>AB430</f>
        <v>1353.4</v>
      </c>
    </row>
    <row r="430" spans="1:28" ht="20.25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1353.4</v>
      </c>
      <c r="AA430" s="74"/>
      <c r="AB430" s="74">
        <v>1353.4</v>
      </c>
    </row>
    <row r="431" spans="1:28" ht="14.25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customHeight="1" x14ac:dyDescent="0.2">
      <c r="A435" s="59" t="s">
        <v>453</v>
      </c>
      <c r="B435" s="61" t="s">
        <v>180</v>
      </c>
      <c r="C435" s="61" t="s">
        <v>149</v>
      </c>
      <c r="D435" s="107">
        <f t="shared" ref="D435:K435" si="103">SUM(D436:D437)</f>
        <v>4540.8999999999996</v>
      </c>
      <c r="E435" s="107">
        <f t="shared" si="103"/>
        <v>950.60000000000014</v>
      </c>
      <c r="F435" s="107">
        <f t="shared" si="103"/>
        <v>0</v>
      </c>
      <c r="G435" s="79">
        <f t="shared" si="103"/>
        <v>1063.5999999999999</v>
      </c>
      <c r="H435" s="107">
        <f t="shared" si="103"/>
        <v>0</v>
      </c>
      <c r="I435" s="107">
        <f t="shared" si="103"/>
        <v>1063.5999999999999</v>
      </c>
      <c r="J435" s="79">
        <f t="shared" si="103"/>
        <v>996.4</v>
      </c>
      <c r="K435" s="107">
        <f t="shared" si="103"/>
        <v>0</v>
      </c>
      <c r="L435" s="107"/>
      <c r="M435" s="107"/>
      <c r="N435" s="107"/>
      <c r="O435" s="107"/>
      <c r="P435" s="107"/>
      <c r="Q435" s="107"/>
      <c r="R435" s="107"/>
      <c r="S435" s="107"/>
      <c r="T435" s="107">
        <f>SUM(T436:T437)</f>
        <v>996.4</v>
      </c>
      <c r="U435" s="107"/>
      <c r="V435" s="107"/>
      <c r="W435" s="107"/>
      <c r="X435" s="107"/>
      <c r="Y435" s="107"/>
      <c r="Z435" s="96">
        <f t="shared" si="85"/>
        <v>996.4</v>
      </c>
      <c r="AA435" s="107">
        <f>SUM(AA436:AA437)</f>
        <v>0</v>
      </c>
      <c r="AB435" s="107">
        <f>SUM(AB436:AB437)</f>
        <v>996.4</v>
      </c>
    </row>
    <row r="436" spans="1:28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96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142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142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152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120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134">
        <f t="shared" si="117"/>
        <v>5540.7</v>
      </c>
      <c r="H493" s="134">
        <f t="shared" si="117"/>
        <v>5540.7</v>
      </c>
      <c r="I493" s="134">
        <f t="shared" si="117"/>
        <v>0</v>
      </c>
      <c r="J493" s="134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152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134">
        <f t="shared" si="119"/>
        <v>300</v>
      </c>
      <c r="H497" s="134">
        <f t="shared" si="119"/>
        <v>300</v>
      </c>
      <c r="I497" s="134">
        <f t="shared" si="119"/>
        <v>0</v>
      </c>
      <c r="J497" s="134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152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1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1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10">
        <f t="shared" si="120"/>
        <v>2798993.4</v>
      </c>
      <c r="AA499" s="110">
        <f t="shared" si="120"/>
        <v>1478192.5000000002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-31271.200000000186</v>
      </c>
      <c r="AB506" s="52">
        <f>SUM(AB503-AB499)</f>
        <v>0</v>
      </c>
    </row>
    <row r="507" spans="1:28" hidden="1" x14ac:dyDescent="0.2"/>
    <row r="509" spans="1:28" x14ac:dyDescent="0.2">
      <c r="AA509" s="153" t="s">
        <v>519</v>
      </c>
    </row>
    <row r="510" spans="1:28" s="58" customFormat="1" ht="16.5" customHeight="1" x14ac:dyDescent="0.2">
      <c r="A510" s="163" t="s">
        <v>3</v>
      </c>
      <c r="B510" s="164" t="s">
        <v>2</v>
      </c>
      <c r="C510" s="164"/>
      <c r="D510" s="164"/>
      <c r="E510" s="165"/>
      <c r="F510" s="166"/>
      <c r="G510" s="167"/>
      <c r="H510" s="166"/>
      <c r="I510" s="166"/>
      <c r="J510" s="167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7"/>
      <c r="AA510" s="168">
        <f>SUM(AA408)</f>
        <v>68816</v>
      </c>
      <c r="AB510" s="166"/>
    </row>
    <row r="511" spans="1:28" s="58" customFormat="1" ht="16.5" customHeight="1" x14ac:dyDescent="0.2">
      <c r="A511" s="163" t="s">
        <v>513</v>
      </c>
      <c r="B511" s="164" t="s">
        <v>4</v>
      </c>
      <c r="C511" s="164"/>
      <c r="D511" s="164"/>
      <c r="E511" s="165"/>
      <c r="F511" s="166"/>
      <c r="G511" s="167"/>
      <c r="H511" s="166"/>
      <c r="I511" s="166"/>
      <c r="J511" s="167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7"/>
      <c r="AA511" s="168">
        <f>SUM(AA424)</f>
        <v>1831.3</v>
      </c>
      <c r="AB511" s="166"/>
    </row>
    <row r="512" spans="1:28" ht="27.75" customHeight="1" x14ac:dyDescent="0.2">
      <c r="A512" s="163" t="s">
        <v>521</v>
      </c>
      <c r="B512" s="164" t="s">
        <v>5</v>
      </c>
      <c r="C512" s="169"/>
      <c r="D512" s="169"/>
      <c r="E512" s="170"/>
      <c r="F512" s="171"/>
      <c r="G512" s="172"/>
      <c r="H512" s="171"/>
      <c r="I512" s="171"/>
      <c r="J512" s="172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2"/>
      <c r="AA512" s="168">
        <f>SUM(AA419+AA429)</f>
        <v>1306.8</v>
      </c>
      <c r="AB512" s="171"/>
    </row>
    <row r="513" spans="1:28" s="58" customFormat="1" ht="18.75" customHeight="1" x14ac:dyDescent="0.2">
      <c r="A513" s="163" t="s">
        <v>529</v>
      </c>
      <c r="B513" s="164" t="s">
        <v>5</v>
      </c>
      <c r="C513" s="164"/>
      <c r="D513" s="164"/>
      <c r="E513" s="165"/>
      <c r="F513" s="166"/>
      <c r="G513" s="167"/>
      <c r="H513" s="166"/>
      <c r="I513" s="166"/>
      <c r="J513" s="167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7"/>
      <c r="AA513" s="168">
        <f>SUM(AA510+AA511+AA512)</f>
        <v>71954.100000000006</v>
      </c>
      <c r="AB513" s="166"/>
    </row>
    <row r="515" spans="1:28" s="58" customFormat="1" x14ac:dyDescent="0.2">
      <c r="A515" s="163" t="s">
        <v>6</v>
      </c>
      <c r="B515" s="164"/>
      <c r="C515" s="164"/>
      <c r="D515" s="164"/>
      <c r="E515" s="165"/>
      <c r="F515" s="166"/>
      <c r="G515" s="167"/>
      <c r="H515" s="166"/>
      <c r="I515" s="166"/>
      <c r="J515" s="167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7"/>
      <c r="AA515" s="168">
        <f>SUM(AA412+AA414+AA415)</f>
        <v>2435.4</v>
      </c>
      <c r="AB515" s="166"/>
    </row>
    <row r="516" spans="1:28" ht="25.5" x14ac:dyDescent="0.2">
      <c r="A516" s="163" t="s">
        <v>531</v>
      </c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68">
        <f>SUM(AA439)</f>
        <v>4415</v>
      </c>
      <c r="AB516" s="171"/>
    </row>
    <row r="517" spans="1:28" x14ac:dyDescent="0.2">
      <c r="A517" s="27"/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71"/>
      <c r="AB517" s="171"/>
    </row>
    <row r="518" spans="1:28" s="190" customFormat="1" ht="18" customHeight="1" x14ac:dyDescent="0.25">
      <c r="A518" s="192" t="s">
        <v>7</v>
      </c>
      <c r="B518" s="193"/>
      <c r="C518" s="193"/>
      <c r="D518" s="193"/>
      <c r="E518" s="194"/>
      <c r="F518" s="195"/>
      <c r="G518" s="196"/>
      <c r="H518" s="195"/>
      <c r="I518" s="195"/>
      <c r="J518" s="196"/>
      <c r="K518" s="195"/>
      <c r="L518" s="195"/>
      <c r="M518" s="195"/>
      <c r="N518" s="195"/>
      <c r="O518" s="195"/>
      <c r="P518" s="195"/>
      <c r="Q518" s="195"/>
      <c r="R518" s="195"/>
      <c r="S518" s="195"/>
      <c r="T518" s="195"/>
      <c r="U518" s="195"/>
      <c r="V518" s="195"/>
      <c r="W518" s="195"/>
      <c r="X518" s="195"/>
      <c r="Y518" s="195"/>
      <c r="Z518" s="196"/>
      <c r="AA518" s="197">
        <f>SUM(AA513+AA515+AA516)</f>
        <v>78804.5</v>
      </c>
      <c r="AB518" s="195"/>
    </row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70866141732283472" right="0.15748031496062992" top="0.39370078740157483" bottom="0.15748031496062992" header="0.31496062992125984" footer="0.15748031496062992"/>
  <pageSetup paperSize="8" scale="83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0"/>
  <sheetViews>
    <sheetView topLeftCell="H5" workbookViewId="0">
      <selection activeCell="AB442" sqref="AB442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104" t="s">
        <v>508</v>
      </c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  <c r="N1" s="1104"/>
      <c r="O1" s="1104"/>
      <c r="P1" s="1104"/>
      <c r="Q1" s="1104"/>
      <c r="R1" s="1104"/>
      <c r="S1" s="1104"/>
      <c r="T1" s="1104"/>
      <c r="U1" s="1104"/>
      <c r="V1" s="1104"/>
      <c r="W1" s="1104"/>
      <c r="X1" s="1104"/>
      <c r="Y1" s="1104"/>
      <c r="Z1" s="1104"/>
    </row>
    <row r="2" spans="1:28" ht="15.75" customHeight="1" x14ac:dyDescent="0.2">
      <c r="A2" s="161" t="s">
        <v>8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100" t="s">
        <v>134</v>
      </c>
      <c r="B4" s="1101" t="s">
        <v>135</v>
      </c>
      <c r="C4" s="1101" t="s">
        <v>136</v>
      </c>
      <c r="D4" s="1100" t="s">
        <v>20</v>
      </c>
      <c r="E4" s="1100" t="s">
        <v>113</v>
      </c>
      <c r="F4" s="1100" t="s">
        <v>137</v>
      </c>
      <c r="G4" s="1105" t="s">
        <v>147</v>
      </c>
      <c r="H4" s="1106" t="s">
        <v>138</v>
      </c>
      <c r="I4" s="1107"/>
      <c r="J4" s="1105" t="s">
        <v>140</v>
      </c>
      <c r="K4" s="1106" t="s">
        <v>138</v>
      </c>
      <c r="L4" s="1108"/>
      <c r="M4" s="1108"/>
      <c r="N4" s="1108"/>
      <c r="O4" s="1108"/>
      <c r="P4" s="1108"/>
      <c r="Q4" s="1108"/>
      <c r="R4" s="1108"/>
      <c r="S4" s="1108"/>
      <c r="T4" s="1107"/>
      <c r="U4" s="44"/>
      <c r="V4" s="44"/>
      <c r="W4" s="44"/>
      <c r="X4" s="44"/>
      <c r="Y4" s="44"/>
      <c r="Z4" s="1105" t="s">
        <v>29</v>
      </c>
      <c r="AA4" s="1106" t="s">
        <v>138</v>
      </c>
      <c r="AB4" s="1107"/>
    </row>
    <row r="5" spans="1:28" s="4" customFormat="1" ht="18.75" customHeight="1" x14ac:dyDescent="0.25">
      <c r="A5" s="1100"/>
      <c r="B5" s="1101"/>
      <c r="C5" s="1101"/>
      <c r="D5" s="1100"/>
      <c r="E5" s="1100"/>
      <c r="F5" s="1100"/>
      <c r="G5" s="1105"/>
      <c r="H5" s="44"/>
      <c r="I5" s="44"/>
      <c r="J5" s="1105"/>
      <c r="K5" s="1103" t="s">
        <v>139</v>
      </c>
      <c r="L5" s="1100" t="s">
        <v>138</v>
      </c>
      <c r="M5" s="1100"/>
      <c r="N5" s="1100"/>
      <c r="O5" s="1100"/>
      <c r="P5" s="1100"/>
      <c r="Q5" s="1100"/>
      <c r="R5" s="1100"/>
      <c r="S5" s="1100"/>
      <c r="T5" s="1103" t="s">
        <v>103</v>
      </c>
      <c r="U5" s="5"/>
      <c r="V5" s="5"/>
      <c r="W5" s="5"/>
      <c r="X5" s="5"/>
      <c r="Y5" s="5"/>
      <c r="Z5" s="1105"/>
      <c r="AA5" s="44"/>
      <c r="AB5" s="44"/>
    </row>
    <row r="6" spans="1:28" s="6" customFormat="1" ht="100.5" customHeight="1" x14ac:dyDescent="0.25">
      <c r="A6" s="1100"/>
      <c r="B6" s="1101"/>
      <c r="C6" s="1101"/>
      <c r="D6" s="1100"/>
      <c r="E6" s="1100"/>
      <c r="F6" s="1100"/>
      <c r="G6" s="1105"/>
      <c r="H6" s="5" t="s">
        <v>139</v>
      </c>
      <c r="I6" s="5" t="s">
        <v>103</v>
      </c>
      <c r="J6" s="1105"/>
      <c r="K6" s="1103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103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105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138046.5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206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207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SUM(J446+J447+J448+J449+J450+J451+J452+J458+J459)</f>
        <v>32759.3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207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SUM(J453+J455)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SUM(T453+T454+T455)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SUM(AB453+AB454+AB455)</f>
        <v>18634.3</v>
      </c>
    </row>
    <row r="453" spans="1:28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t="15.75" customHeight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12.75" customHeight="1" x14ac:dyDescent="0.2">
      <c r="A455" s="14" t="s">
        <v>421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>
        <f t="shared" si="102"/>
        <v>18634.3</v>
      </c>
      <c r="K455" s="74"/>
      <c r="L455" s="74"/>
      <c r="M455" s="74"/>
      <c r="N455" s="74"/>
      <c r="O455" s="74"/>
      <c r="P455" s="74"/>
      <c r="Q455" s="74"/>
      <c r="R455" s="74"/>
      <c r="S455" s="74"/>
      <c r="T455" s="74">
        <v>18634.3</v>
      </c>
      <c r="U455" s="74"/>
      <c r="V455" s="74"/>
      <c r="W455" s="74"/>
      <c r="X455" s="74"/>
      <c r="Y455" s="74"/>
      <c r="Z455" s="75">
        <f t="shared" si="85"/>
        <v>18634.3</v>
      </c>
      <c r="AA455" s="74"/>
      <c r="AB455" s="74">
        <v>18634.3</v>
      </c>
    </row>
    <row r="456" spans="1:28" ht="13.5" customHeight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15.75" customHeight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v>0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40" t="s">
        <v>9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SUM(D8+D40+D61+D126+D168+D171+D360+D407+D442+D476+D494+D498)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3248110.4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2788482</v>
      </c>
      <c r="AA500" s="110">
        <f t="shared" si="120"/>
        <v>1467681.1000000003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-20759.800000000279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</sheetData>
  <mergeCells count="16">
    <mergeCell ref="B1:Z1"/>
    <mergeCell ref="G4:G6"/>
    <mergeCell ref="H4:I4"/>
    <mergeCell ref="J4:J6"/>
    <mergeCell ref="K4:T4"/>
    <mergeCell ref="Z4:Z6"/>
    <mergeCell ref="E4:E6"/>
    <mergeCell ref="F4:F6"/>
    <mergeCell ref="A4:A6"/>
    <mergeCell ref="B4:B6"/>
    <mergeCell ref="C4:C6"/>
    <mergeCell ref="D4:D6"/>
    <mergeCell ref="AA4:AB4"/>
    <mergeCell ref="K5:K6"/>
    <mergeCell ref="L5:S5"/>
    <mergeCell ref="T5:T6"/>
  </mergeCells>
  <phoneticPr fontId="21" type="noConversion"/>
  <pageMargins left="0.70866141732283472" right="0.70866141732283472" top="0.74803149606299213" bottom="0.74803149606299213" header="0.31496062992125984" footer="0.31496062992125984"/>
  <pageSetup paperSize="8" scale="81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1"/>
  <sheetViews>
    <sheetView topLeftCell="A4" workbookViewId="0">
      <selection activeCell="H517" sqref="H51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104" t="s">
        <v>508</v>
      </c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  <c r="N1" s="1104"/>
      <c r="O1" s="1104"/>
      <c r="P1" s="1104"/>
      <c r="Q1" s="1104"/>
      <c r="R1" s="1104"/>
      <c r="S1" s="1104"/>
      <c r="T1" s="1104"/>
      <c r="U1" s="1104"/>
      <c r="V1" s="1104"/>
      <c r="W1" s="1104"/>
      <c r="X1" s="1104"/>
      <c r="Y1" s="1104"/>
      <c r="Z1" s="1104"/>
    </row>
    <row r="2" spans="1:28" ht="15.75" customHeight="1" x14ac:dyDescent="0.2">
      <c r="A2" s="161" t="s">
        <v>10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100" t="s">
        <v>134</v>
      </c>
      <c r="B4" s="1101" t="s">
        <v>135</v>
      </c>
      <c r="C4" s="1101" t="s">
        <v>136</v>
      </c>
      <c r="D4" s="1100" t="s">
        <v>20</v>
      </c>
      <c r="E4" s="1100" t="s">
        <v>113</v>
      </c>
      <c r="F4" s="1100" t="s">
        <v>137</v>
      </c>
      <c r="G4" s="1105" t="s">
        <v>147</v>
      </c>
      <c r="H4" s="1106" t="s">
        <v>138</v>
      </c>
      <c r="I4" s="1107"/>
      <c r="J4" s="1105" t="s">
        <v>140</v>
      </c>
      <c r="K4" s="1106" t="s">
        <v>138</v>
      </c>
      <c r="L4" s="1108"/>
      <c r="M4" s="1108"/>
      <c r="N4" s="1108"/>
      <c r="O4" s="1108"/>
      <c r="P4" s="1108"/>
      <c r="Q4" s="1108"/>
      <c r="R4" s="1108"/>
      <c r="S4" s="1108"/>
      <c r="T4" s="1107"/>
      <c r="U4" s="44"/>
      <c r="V4" s="44"/>
      <c r="W4" s="44"/>
      <c r="X4" s="44"/>
      <c r="Y4" s="44"/>
      <c r="Z4" s="1105" t="s">
        <v>29</v>
      </c>
      <c r="AA4" s="1106" t="s">
        <v>138</v>
      </c>
      <c r="AB4" s="1107"/>
    </row>
    <row r="5" spans="1:28" s="4" customFormat="1" ht="18.75" customHeight="1" x14ac:dyDescent="0.25">
      <c r="A5" s="1100"/>
      <c r="B5" s="1101"/>
      <c r="C5" s="1101"/>
      <c r="D5" s="1100"/>
      <c r="E5" s="1100"/>
      <c r="F5" s="1100"/>
      <c r="G5" s="1105"/>
      <c r="H5" s="44"/>
      <c r="I5" s="44"/>
      <c r="J5" s="1105"/>
      <c r="K5" s="1103" t="s">
        <v>139</v>
      </c>
      <c r="L5" s="1100" t="s">
        <v>138</v>
      </c>
      <c r="M5" s="1100"/>
      <c r="N5" s="1100"/>
      <c r="O5" s="1100"/>
      <c r="P5" s="1100"/>
      <c r="Q5" s="1100"/>
      <c r="R5" s="1100"/>
      <c r="S5" s="1100"/>
      <c r="T5" s="1103" t="s">
        <v>103</v>
      </c>
      <c r="U5" s="5"/>
      <c r="V5" s="5"/>
      <c r="W5" s="5"/>
      <c r="X5" s="5"/>
      <c r="Y5" s="5"/>
      <c r="Z5" s="1105"/>
      <c r="AA5" s="44"/>
      <c r="AB5" s="44"/>
    </row>
    <row r="6" spans="1:28" s="6" customFormat="1" ht="100.5" customHeight="1" x14ac:dyDescent="0.25">
      <c r="A6" s="1100"/>
      <c r="B6" s="1101"/>
      <c r="C6" s="1101"/>
      <c r="D6" s="1100"/>
      <c r="E6" s="1100"/>
      <c r="F6" s="1100"/>
      <c r="G6" s="1105"/>
      <c r="H6" s="5" t="s">
        <v>139</v>
      </c>
      <c r="I6" s="5" t="s">
        <v>103</v>
      </c>
      <c r="J6" s="1105"/>
      <c r="K6" s="1103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103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105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9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SUM(D477+D487+D492)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229053.19999999998</v>
      </c>
      <c r="K476" s="93">
        <f t="shared" si="109"/>
        <v>80540.2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SUM(T477+T487+T492)</f>
        <v>148513</v>
      </c>
      <c r="U476" s="93"/>
      <c r="V476" s="93"/>
      <c r="W476" s="93"/>
      <c r="X476" s="93"/>
      <c r="Y476" s="93"/>
      <c r="Z476" s="120">
        <f t="shared" si="106"/>
        <v>214070.8</v>
      </c>
      <c r="AA476" s="93">
        <f>SUM(AA477+AA487+AA492)</f>
        <v>65557.8</v>
      </c>
      <c r="AB476" s="93">
        <f>SUM(AB477+AB487+AB492)</f>
        <v>148513</v>
      </c>
    </row>
    <row r="477" spans="1:28" s="18" customFormat="1" ht="15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4" si="111">SUM(I478+H478)</f>
        <v>2665.9</v>
      </c>
      <c r="H478" s="74">
        <v>2665.9</v>
      </c>
      <c r="I478" s="74"/>
      <c r="J478" s="75">
        <f t="shared" ref="J478:J494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x14ac:dyDescent="0.2">
      <c r="A479" s="59" t="s">
        <v>11</v>
      </c>
      <c r="B479" s="61" t="s">
        <v>159</v>
      </c>
      <c r="C479" s="186" t="s">
        <v>142</v>
      </c>
      <c r="D479" s="107">
        <f t="shared" ref="D479:K479" si="113">SUM(D480+D481)</f>
        <v>34680.699999999997</v>
      </c>
      <c r="E479" s="107">
        <f t="shared" si="113"/>
        <v>37204</v>
      </c>
      <c r="F479" s="107">
        <f t="shared" si="113"/>
        <v>0</v>
      </c>
      <c r="G479" s="79">
        <f t="shared" si="113"/>
        <v>40403.300000000003</v>
      </c>
      <c r="H479" s="107">
        <f t="shared" si="113"/>
        <v>40403.300000000003</v>
      </c>
      <c r="I479" s="107">
        <f t="shared" si="113"/>
        <v>0</v>
      </c>
      <c r="J479" s="79">
        <f t="shared" si="113"/>
        <v>38090.199999999997</v>
      </c>
      <c r="K479" s="107">
        <f t="shared" si="113"/>
        <v>38090.199999999997</v>
      </c>
      <c r="L479" s="107"/>
      <c r="M479" s="107"/>
      <c r="N479" s="107"/>
      <c r="O479" s="107"/>
      <c r="P479" s="107"/>
      <c r="Q479" s="107"/>
      <c r="R479" s="107"/>
      <c r="S479" s="107"/>
      <c r="T479" s="107">
        <f>SUM(T480+T481)</f>
        <v>0</v>
      </c>
      <c r="U479" s="107"/>
      <c r="V479" s="107"/>
      <c r="W479" s="107"/>
      <c r="X479" s="107"/>
      <c r="Y479" s="107"/>
      <c r="Z479" s="96">
        <f t="shared" si="106"/>
        <v>36634</v>
      </c>
      <c r="AA479" s="107">
        <f>SUM(AA480+AA481)</f>
        <v>36634</v>
      </c>
      <c r="AB479" s="107">
        <f>SUM(AB480+AB481)</f>
        <v>0</v>
      </c>
    </row>
    <row r="480" spans="1:28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customHeight="1" x14ac:dyDescent="0.2">
      <c r="A482" s="57" t="s">
        <v>12</v>
      </c>
      <c r="B482" s="185"/>
      <c r="C482" s="56"/>
      <c r="D482" s="77">
        <f>D483+D484</f>
        <v>0</v>
      </c>
      <c r="E482" s="77">
        <f t="shared" ref="E482:AB482" si="114">E483+E484</f>
        <v>0</v>
      </c>
      <c r="F482" s="77">
        <f t="shared" si="114"/>
        <v>0</v>
      </c>
      <c r="G482" s="78">
        <f t="shared" si="114"/>
        <v>0</v>
      </c>
      <c r="H482" s="77">
        <f t="shared" si="114"/>
        <v>0</v>
      </c>
      <c r="I482" s="77">
        <f t="shared" si="114"/>
        <v>0</v>
      </c>
      <c r="J482" s="96">
        <f>SUM(K482+T482)</f>
        <v>1397.6</v>
      </c>
      <c r="K482" s="77">
        <f>K483+K484</f>
        <v>1397.6</v>
      </c>
      <c r="L482" s="77">
        <f t="shared" si="114"/>
        <v>1172.8</v>
      </c>
      <c r="M482" s="77">
        <f t="shared" si="114"/>
        <v>12</v>
      </c>
      <c r="N482" s="77">
        <f t="shared" si="114"/>
        <v>49.8</v>
      </c>
      <c r="O482" s="77">
        <f t="shared" si="114"/>
        <v>163</v>
      </c>
      <c r="P482" s="77">
        <f t="shared" si="114"/>
        <v>0</v>
      </c>
      <c r="Q482" s="77">
        <f t="shared" si="114"/>
        <v>0</v>
      </c>
      <c r="R482" s="77">
        <f t="shared" si="114"/>
        <v>0</v>
      </c>
      <c r="S482" s="77">
        <f t="shared" si="114"/>
        <v>0</v>
      </c>
      <c r="T482" s="77">
        <f t="shared" si="114"/>
        <v>0</v>
      </c>
      <c r="U482" s="77"/>
      <c r="V482" s="77"/>
      <c r="W482" s="77"/>
      <c r="X482" s="77"/>
      <c r="Y482" s="77"/>
      <c r="Z482" s="96">
        <f t="shared" si="106"/>
        <v>900</v>
      </c>
      <c r="AA482" s="77">
        <f t="shared" si="114"/>
        <v>900</v>
      </c>
      <c r="AB482" s="77">
        <f t="shared" si="114"/>
        <v>0</v>
      </c>
    </row>
    <row r="483" spans="1:28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I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>SUM(K487+T487)</f>
        <v>169592.1</v>
      </c>
      <c r="K487" s="105">
        <f>SUM(K489+K488+K491)</f>
        <v>21079.1</v>
      </c>
      <c r="L487" s="105">
        <f t="shared" ref="L487:T487" si="116">SUM(L489+L488+L491)</f>
        <v>0</v>
      </c>
      <c r="M487" s="105">
        <f t="shared" si="116"/>
        <v>0</v>
      </c>
      <c r="N487" s="105">
        <f t="shared" si="116"/>
        <v>0</v>
      </c>
      <c r="O487" s="105">
        <f t="shared" si="116"/>
        <v>0</v>
      </c>
      <c r="P487" s="105">
        <f t="shared" si="116"/>
        <v>0</v>
      </c>
      <c r="Q487" s="105">
        <f t="shared" si="116"/>
        <v>0</v>
      </c>
      <c r="R487" s="105">
        <f t="shared" si="116"/>
        <v>0</v>
      </c>
      <c r="S487" s="105">
        <f t="shared" si="116"/>
        <v>0</v>
      </c>
      <c r="T487" s="105">
        <f t="shared" si="116"/>
        <v>148513</v>
      </c>
      <c r="U487" s="105"/>
      <c r="V487" s="105"/>
      <c r="W487" s="105"/>
      <c r="X487" s="105"/>
      <c r="Y487" s="105"/>
      <c r="Z487" s="75">
        <f>SUM(AA487+AB487)</f>
        <v>156329.4</v>
      </c>
      <c r="AA487" s="105">
        <f>SUM(AA489+AA488+AA491)</f>
        <v>7816.4</v>
      </c>
      <c r="AB487" s="105">
        <f>SUM(AB489+AB488+AB491)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customHeight="1" x14ac:dyDescent="0.2">
      <c r="A489" s="40" t="s">
        <v>68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ht="50.25" customHeight="1" x14ac:dyDescent="0.2">
      <c r="A491" s="40" t="s">
        <v>69</v>
      </c>
      <c r="B491" s="42" t="s">
        <v>159</v>
      </c>
      <c r="C491" s="43" t="s">
        <v>144</v>
      </c>
      <c r="D491" s="72"/>
      <c r="E491" s="72"/>
      <c r="F491" s="74"/>
      <c r="G491" s="75"/>
      <c r="H491" s="74"/>
      <c r="I491" s="74"/>
      <c r="J491" s="75">
        <f t="shared" si="112"/>
        <v>13262.7</v>
      </c>
      <c r="K491" s="74">
        <v>13262.7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0</v>
      </c>
      <c r="AA491" s="74"/>
      <c r="AB491" s="74"/>
    </row>
    <row r="492" spans="1:28" s="18" customFormat="1" ht="15.75" customHeight="1" x14ac:dyDescent="0.2">
      <c r="A492" s="16" t="s">
        <v>319</v>
      </c>
      <c r="B492" s="24" t="s">
        <v>159</v>
      </c>
      <c r="C492" s="17" t="s">
        <v>151</v>
      </c>
      <c r="D492" s="91">
        <f>SUM(D494+D493)</f>
        <v>13934.5</v>
      </c>
      <c r="E492" s="91">
        <f>SUM(E494+E493)</f>
        <v>19559.400000000001</v>
      </c>
      <c r="F492" s="91">
        <f t="shared" ref="F492:K492" si="117">SUM(F493:F494)</f>
        <v>0</v>
      </c>
      <c r="G492" s="92">
        <f t="shared" si="117"/>
        <v>19002.599999999999</v>
      </c>
      <c r="H492" s="91">
        <f t="shared" si="117"/>
        <v>19002.599999999999</v>
      </c>
      <c r="I492" s="91">
        <f t="shared" si="117"/>
        <v>0</v>
      </c>
      <c r="J492" s="92">
        <f t="shared" si="117"/>
        <v>17307.400000000001</v>
      </c>
      <c r="K492" s="91">
        <f t="shared" si="117"/>
        <v>17307.400000000001</v>
      </c>
      <c r="L492" s="91"/>
      <c r="M492" s="91"/>
      <c r="N492" s="91"/>
      <c r="O492" s="91"/>
      <c r="P492" s="91"/>
      <c r="Q492" s="91"/>
      <c r="R492" s="91"/>
      <c r="S492" s="91"/>
      <c r="T492" s="91">
        <f>SUM(T493:T494)</f>
        <v>0</v>
      </c>
      <c r="U492" s="91"/>
      <c r="V492" s="91"/>
      <c r="W492" s="91"/>
      <c r="X492" s="91"/>
      <c r="Y492" s="91"/>
      <c r="Z492" s="154">
        <f t="shared" si="106"/>
        <v>17207.400000000001</v>
      </c>
      <c r="AA492" s="91">
        <f>SUM(AA493:AA494)</f>
        <v>17207.400000000001</v>
      </c>
      <c r="AB492" s="91">
        <f>SUM(AB493:AB494)</f>
        <v>0</v>
      </c>
    </row>
    <row r="493" spans="1:28" ht="15.75" customHeight="1" x14ac:dyDescent="0.2">
      <c r="A493" s="14" t="s">
        <v>469</v>
      </c>
      <c r="B493" s="20" t="s">
        <v>159</v>
      </c>
      <c r="C493" s="15" t="s">
        <v>151</v>
      </c>
      <c r="D493" s="72">
        <v>3569.4</v>
      </c>
      <c r="E493" s="73">
        <v>4269.6000000000004</v>
      </c>
      <c r="F493" s="74"/>
      <c r="G493" s="75">
        <f t="shared" si="111"/>
        <v>3553.1</v>
      </c>
      <c r="H493" s="74">
        <v>3553.1</v>
      </c>
      <c r="I493" s="74"/>
      <c r="J493" s="75">
        <f t="shared" si="112"/>
        <v>5492.7</v>
      </c>
      <c r="K493" s="74">
        <v>5492.7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5492.7</v>
      </c>
      <c r="AA493" s="74">
        <v>5492.7</v>
      </c>
      <c r="AB493" s="74"/>
    </row>
    <row r="494" spans="1:28" ht="24" customHeight="1" x14ac:dyDescent="0.2">
      <c r="A494" s="14" t="s">
        <v>470</v>
      </c>
      <c r="B494" s="20" t="s">
        <v>159</v>
      </c>
      <c r="C494" s="15" t="s">
        <v>151</v>
      </c>
      <c r="D494" s="72">
        <v>10365.1</v>
      </c>
      <c r="E494" s="73">
        <v>15289.8</v>
      </c>
      <c r="F494" s="74"/>
      <c r="G494" s="75">
        <f t="shared" si="111"/>
        <v>15449.5</v>
      </c>
      <c r="H494" s="74">
        <v>15449.5</v>
      </c>
      <c r="I494" s="74"/>
      <c r="J494" s="75">
        <f t="shared" si="112"/>
        <v>11814.7</v>
      </c>
      <c r="K494" s="74">
        <v>11814.7</v>
      </c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5">
        <f t="shared" si="106"/>
        <v>11714.7</v>
      </c>
      <c r="AA494" s="74">
        <v>11714.7</v>
      </c>
      <c r="AB494" s="74"/>
    </row>
    <row r="495" spans="1:28" s="135" customFormat="1" ht="18" hidden="1" customHeight="1" x14ac:dyDescent="0.2">
      <c r="A495" s="132" t="s">
        <v>320</v>
      </c>
      <c r="B495" s="141" t="s">
        <v>213</v>
      </c>
      <c r="C495" s="133" t="s">
        <v>143</v>
      </c>
      <c r="D495" s="134">
        <f>SUM(D496)</f>
        <v>6112.5</v>
      </c>
      <c r="E495" s="134">
        <f>SUM(E496)</f>
        <v>8588.6</v>
      </c>
      <c r="F495" s="134">
        <f t="shared" ref="F495:AB496" si="118">SUM(F496)</f>
        <v>0</v>
      </c>
      <c r="G495" s="134">
        <f t="shared" si="118"/>
        <v>5540.7</v>
      </c>
      <c r="H495" s="134">
        <f t="shared" si="118"/>
        <v>5540.7</v>
      </c>
      <c r="I495" s="134">
        <f t="shared" si="118"/>
        <v>0</v>
      </c>
      <c r="J495" s="134">
        <f t="shared" si="118"/>
        <v>6403.5</v>
      </c>
      <c r="K495" s="134">
        <f t="shared" si="118"/>
        <v>6403.5</v>
      </c>
      <c r="L495" s="134">
        <f t="shared" si="118"/>
        <v>320</v>
      </c>
      <c r="M495" s="134">
        <f t="shared" si="118"/>
        <v>0</v>
      </c>
      <c r="N495" s="134">
        <f t="shared" si="118"/>
        <v>0</v>
      </c>
      <c r="O495" s="134">
        <f t="shared" si="118"/>
        <v>0</v>
      </c>
      <c r="P495" s="134">
        <f t="shared" si="118"/>
        <v>0</v>
      </c>
      <c r="Q495" s="134">
        <f t="shared" si="118"/>
        <v>0</v>
      </c>
      <c r="R495" s="134">
        <f t="shared" si="118"/>
        <v>0</v>
      </c>
      <c r="S495" s="134">
        <f t="shared" si="118"/>
        <v>0</v>
      </c>
      <c r="T495" s="134">
        <f t="shared" si="118"/>
        <v>0</v>
      </c>
      <c r="U495" s="134"/>
      <c r="V495" s="134"/>
      <c r="W495" s="134"/>
      <c r="X495" s="134"/>
      <c r="Y495" s="134"/>
      <c r="Z495" s="152">
        <f t="shared" si="106"/>
        <v>6283.5</v>
      </c>
      <c r="AA495" s="134">
        <f t="shared" si="118"/>
        <v>6283.5</v>
      </c>
      <c r="AB495" s="134">
        <f t="shared" si="118"/>
        <v>0</v>
      </c>
    </row>
    <row r="496" spans="1:28" s="18" customFormat="1" ht="18" hidden="1" customHeight="1" x14ac:dyDescent="0.2">
      <c r="A496" s="16" t="s">
        <v>321</v>
      </c>
      <c r="B496" s="24" t="s">
        <v>213</v>
      </c>
      <c r="C496" s="17" t="s">
        <v>144</v>
      </c>
      <c r="D496" s="105">
        <f>SUM(D497)</f>
        <v>6112.5</v>
      </c>
      <c r="E496" s="105">
        <f>SUM(E497)</f>
        <v>8588.6</v>
      </c>
      <c r="F496" s="105">
        <f t="shared" si="118"/>
        <v>0</v>
      </c>
      <c r="G496" s="106">
        <f t="shared" si="118"/>
        <v>5540.7</v>
      </c>
      <c r="H496" s="105">
        <f t="shared" si="118"/>
        <v>5540.7</v>
      </c>
      <c r="I496" s="105">
        <f t="shared" si="118"/>
        <v>0</v>
      </c>
      <c r="J496" s="106">
        <f>SUM(J497+J498)</f>
        <v>6403.5</v>
      </c>
      <c r="K496" s="105">
        <f>SUM(K497+K498)</f>
        <v>6403.5</v>
      </c>
      <c r="L496" s="105">
        <f t="shared" ref="L496:S496" si="119">SUM(L497+L498)</f>
        <v>320</v>
      </c>
      <c r="M496" s="105">
        <f t="shared" si="119"/>
        <v>0</v>
      </c>
      <c r="N496" s="105">
        <f t="shared" si="119"/>
        <v>0</v>
      </c>
      <c r="O496" s="105">
        <f t="shared" si="119"/>
        <v>0</v>
      </c>
      <c r="P496" s="105">
        <f t="shared" si="119"/>
        <v>0</v>
      </c>
      <c r="Q496" s="105">
        <f t="shared" si="119"/>
        <v>0</v>
      </c>
      <c r="R496" s="105">
        <f t="shared" si="119"/>
        <v>0</v>
      </c>
      <c r="S496" s="105">
        <f t="shared" si="119"/>
        <v>0</v>
      </c>
      <c r="T496" s="105">
        <f t="shared" si="118"/>
        <v>0</v>
      </c>
      <c r="U496" s="105"/>
      <c r="V496" s="105"/>
      <c r="W496" s="105"/>
      <c r="X496" s="105"/>
      <c r="Y496" s="105"/>
      <c r="Z496" s="75">
        <f t="shared" si="106"/>
        <v>6283.5</v>
      </c>
      <c r="AA496" s="105">
        <f>SUM(AA497+AA498)</f>
        <v>6283.5</v>
      </c>
      <c r="AB496" s="105">
        <f t="shared" si="118"/>
        <v>0</v>
      </c>
    </row>
    <row r="497" spans="1:28" ht="25.5" hidden="1" customHeight="1" x14ac:dyDescent="0.2">
      <c r="A497" s="14" t="s">
        <v>472</v>
      </c>
      <c r="B497" s="20" t="s">
        <v>213</v>
      </c>
      <c r="C497" s="15" t="s">
        <v>144</v>
      </c>
      <c r="D497" s="72">
        <v>6112.5</v>
      </c>
      <c r="E497" s="73">
        <v>8588.6</v>
      </c>
      <c r="F497" s="74"/>
      <c r="G497" s="75">
        <f>SUM(I497+H497)</f>
        <v>5540.7</v>
      </c>
      <c r="H497" s="74">
        <v>5540.7</v>
      </c>
      <c r="I497" s="74"/>
      <c r="J497" s="75">
        <f>SUM(K497+T497)</f>
        <v>6083.5</v>
      </c>
      <c r="K497" s="74">
        <v>6083.5</v>
      </c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6083.5</v>
      </c>
      <c r="AA497" s="74">
        <v>6083.5</v>
      </c>
      <c r="AB497" s="74"/>
    </row>
    <row r="498" spans="1:28" ht="15.75" hidden="1" customHeight="1" x14ac:dyDescent="0.2">
      <c r="A498" s="40" t="s">
        <v>47</v>
      </c>
      <c r="B498" s="42" t="s">
        <v>213</v>
      </c>
      <c r="C498" s="43" t="s">
        <v>144</v>
      </c>
      <c r="D498" s="72"/>
      <c r="E498" s="73"/>
      <c r="F498" s="74"/>
      <c r="G498" s="75"/>
      <c r="H498" s="74"/>
      <c r="I498" s="74"/>
      <c r="J498" s="75">
        <f>SUM(K498+T498)</f>
        <v>320</v>
      </c>
      <c r="K498" s="74">
        <f>L498+M498+N498+O498+Q498+R498+S498</f>
        <v>320</v>
      </c>
      <c r="L498" s="74">
        <v>320</v>
      </c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 t="shared" si="106"/>
        <v>200</v>
      </c>
      <c r="AA498" s="74">
        <v>200</v>
      </c>
      <c r="AB498" s="74"/>
    </row>
    <row r="499" spans="1:28" s="135" customFormat="1" ht="18" hidden="1" customHeight="1" x14ac:dyDescent="0.2">
      <c r="A499" s="132" t="s">
        <v>322</v>
      </c>
      <c r="B499" s="133" t="s">
        <v>163</v>
      </c>
      <c r="C499" s="133" t="s">
        <v>143</v>
      </c>
      <c r="D499" s="134">
        <f t="shared" ref="D499:K499" si="120">SUM(D500)</f>
        <v>473.9</v>
      </c>
      <c r="E499" s="134">
        <f t="shared" si="120"/>
        <v>893</v>
      </c>
      <c r="F499" s="134">
        <f t="shared" si="120"/>
        <v>0</v>
      </c>
      <c r="G499" s="134">
        <f t="shared" si="120"/>
        <v>300</v>
      </c>
      <c r="H499" s="134">
        <f t="shared" si="120"/>
        <v>300</v>
      </c>
      <c r="I499" s="134">
        <f t="shared" si="120"/>
        <v>0</v>
      </c>
      <c r="J499" s="134">
        <f t="shared" si="120"/>
        <v>3793.7</v>
      </c>
      <c r="K499" s="134">
        <f t="shared" si="120"/>
        <v>3793.7</v>
      </c>
      <c r="L499" s="134"/>
      <c r="M499" s="134"/>
      <c r="N499" s="134"/>
      <c r="O499" s="134"/>
      <c r="P499" s="134"/>
      <c r="Q499" s="134"/>
      <c r="R499" s="134"/>
      <c r="S499" s="134"/>
      <c r="T499" s="134">
        <f>SUM(T500)</f>
        <v>0</v>
      </c>
      <c r="U499" s="134"/>
      <c r="V499" s="134"/>
      <c r="W499" s="134"/>
      <c r="X499" s="134"/>
      <c r="Y499" s="134"/>
      <c r="Z499" s="152">
        <f t="shared" si="106"/>
        <v>1000</v>
      </c>
      <c r="AA499" s="134">
        <f>SUM(AA500)</f>
        <v>1000</v>
      </c>
      <c r="AB499" s="134">
        <f>SUM(AB500)</f>
        <v>0</v>
      </c>
    </row>
    <row r="500" spans="1:28" ht="17.25" hidden="1" customHeight="1" x14ac:dyDescent="0.2">
      <c r="A500" s="14" t="s">
        <v>323</v>
      </c>
      <c r="B500" s="15" t="s">
        <v>163</v>
      </c>
      <c r="C500" s="15" t="s">
        <v>142</v>
      </c>
      <c r="D500" s="72">
        <v>473.9</v>
      </c>
      <c r="E500" s="76">
        <v>893</v>
      </c>
      <c r="F500" s="74"/>
      <c r="G500" s="75">
        <f>SUM(I500+H500)</f>
        <v>300</v>
      </c>
      <c r="H500" s="74">
        <v>300</v>
      </c>
      <c r="I500" s="74"/>
      <c r="J500" s="75">
        <f>SUM(K500+T500)</f>
        <v>3793.7</v>
      </c>
      <c r="K500" s="74">
        <v>3793.7</v>
      </c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5">
        <f>SUM(AA500:AB500)</f>
        <v>1000</v>
      </c>
      <c r="AA500" s="74">
        <v>1000</v>
      </c>
      <c r="AB500" s="74"/>
    </row>
    <row r="501" spans="1:28" s="39" customFormat="1" ht="24.75" hidden="1" customHeight="1" x14ac:dyDescent="0.25">
      <c r="A501" s="37" t="s">
        <v>324</v>
      </c>
      <c r="B501" s="38"/>
      <c r="C501" s="38"/>
      <c r="D501" s="110">
        <f t="shared" ref="D501:AB501" si="121">SUM(D8+D40+D61+D126+D168+D171+D360+D407+D442+D476+D495+D499)</f>
        <v>3138973.1999999997</v>
      </c>
      <c r="E501" s="110">
        <f t="shared" si="121"/>
        <v>3518082.4000000004</v>
      </c>
      <c r="F501" s="110">
        <f t="shared" si="121"/>
        <v>0</v>
      </c>
      <c r="G501" s="110">
        <f t="shared" si="121"/>
        <v>2914215.4999999995</v>
      </c>
      <c r="H501" s="110">
        <f t="shared" si="121"/>
        <v>1851829.0999999996</v>
      </c>
      <c r="I501" s="110">
        <f t="shared" si="121"/>
        <v>1062386.4000000004</v>
      </c>
      <c r="J501" s="110">
        <f t="shared" si="121"/>
        <v>3270045.1</v>
      </c>
      <c r="K501" s="110">
        <f t="shared" si="121"/>
        <v>1970343.1999999995</v>
      </c>
      <c r="L501" s="110" t="e">
        <f t="shared" si="121"/>
        <v>#REF!</v>
      </c>
      <c r="M501" s="110" t="e">
        <f t="shared" si="121"/>
        <v>#REF!</v>
      </c>
      <c r="N501" s="110" t="e">
        <f t="shared" si="121"/>
        <v>#REF!</v>
      </c>
      <c r="O501" s="110" t="e">
        <f t="shared" si="121"/>
        <v>#REF!</v>
      </c>
      <c r="P501" s="110" t="e">
        <f t="shared" si="121"/>
        <v>#REF!</v>
      </c>
      <c r="Q501" s="110" t="e">
        <f t="shared" si="121"/>
        <v>#REF!</v>
      </c>
      <c r="R501" s="110" t="e">
        <f t="shared" si="121"/>
        <v>#REF!</v>
      </c>
      <c r="S501" s="110" t="e">
        <f t="shared" si="121"/>
        <v>#REF!</v>
      </c>
      <c r="T501" s="110">
        <f t="shared" si="121"/>
        <v>1320800.8999999999</v>
      </c>
      <c r="U501" s="110">
        <f t="shared" si="121"/>
        <v>617231.89999999991</v>
      </c>
      <c r="V501" s="110">
        <f t="shared" si="121"/>
        <v>2529.0000000000005</v>
      </c>
      <c r="W501" s="110">
        <f t="shared" si="121"/>
        <v>1406.0000000000002</v>
      </c>
      <c r="X501" s="110">
        <f t="shared" si="121"/>
        <v>1066</v>
      </c>
      <c r="Y501" s="110">
        <f t="shared" si="121"/>
        <v>11354</v>
      </c>
      <c r="Z501" s="110">
        <f t="shared" si="121"/>
        <v>2788229.5</v>
      </c>
      <c r="AA501" s="110">
        <f t="shared" si="121"/>
        <v>1467428.6000000003</v>
      </c>
      <c r="AB501" s="110">
        <f t="shared" si="121"/>
        <v>1320800.8999999999</v>
      </c>
    </row>
    <row r="502" spans="1:28" hidden="1" x14ac:dyDescent="0.2"/>
    <row r="503" spans="1:28" hidden="1" x14ac:dyDescent="0.2">
      <c r="A503" s="7" t="s">
        <v>325</v>
      </c>
      <c r="D503" s="51">
        <v>3138973.2</v>
      </c>
      <c r="E503" s="51"/>
      <c r="F503" s="52"/>
      <c r="G503" s="64">
        <v>2914215.5</v>
      </c>
      <c r="H503" s="52">
        <v>1851829.1</v>
      </c>
      <c r="I503" s="52">
        <v>1062386.3999999999</v>
      </c>
      <c r="J503" s="64"/>
      <c r="K503" s="52">
        <v>1395715.7</v>
      </c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64"/>
      <c r="AA503" s="52">
        <v>1395715.7</v>
      </c>
      <c r="AB503" s="52"/>
    </row>
    <row r="504" spans="1:28" hidden="1" x14ac:dyDescent="0.2">
      <c r="A504" s="7" t="s">
        <v>227</v>
      </c>
      <c r="D504" s="53">
        <f>D501-D503</f>
        <v>0</v>
      </c>
      <c r="E504" s="54"/>
      <c r="F504" s="55"/>
      <c r="G504" s="65">
        <f>G501-G503</f>
        <v>0</v>
      </c>
      <c r="H504" s="65">
        <f>H501-H503</f>
        <v>0</v>
      </c>
      <c r="I504" s="65">
        <f>I501-I503</f>
        <v>0</v>
      </c>
      <c r="J504" s="68"/>
      <c r="K504" s="126">
        <v>51205.599999999999</v>
      </c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68"/>
      <c r="AA504" s="126">
        <v>51205.599999999999</v>
      </c>
      <c r="AB504" s="55"/>
    </row>
    <row r="505" spans="1:28" hidden="1" x14ac:dyDescent="0.2">
      <c r="A505" s="7" t="s">
        <v>99</v>
      </c>
      <c r="T505" s="52">
        <v>1320800.8999999999</v>
      </c>
      <c r="AB505" s="52">
        <v>1320800.8999999999</v>
      </c>
    </row>
    <row r="506" spans="1:28" hidden="1" x14ac:dyDescent="0.2">
      <c r="A506" s="8" t="s">
        <v>100</v>
      </c>
    </row>
    <row r="507" spans="1:28" hidden="1" x14ac:dyDescent="0.2">
      <c r="A507" s="7" t="s">
        <v>101</v>
      </c>
    </row>
    <row r="508" spans="1:28" hidden="1" x14ac:dyDescent="0.2">
      <c r="K508" s="52">
        <f>SUM(K504+K503-K501)</f>
        <v>-523421.89999999944</v>
      </c>
      <c r="L508" s="52" t="e">
        <f>SUM(L503-L501)</f>
        <v>#REF!</v>
      </c>
      <c r="M508" s="52" t="e">
        <f t="shared" ref="M508:S508" si="122">SUM(M503-M501)</f>
        <v>#REF!</v>
      </c>
      <c r="N508" s="52" t="e">
        <f t="shared" si="122"/>
        <v>#REF!</v>
      </c>
      <c r="O508" s="52" t="e">
        <f t="shared" si="122"/>
        <v>#REF!</v>
      </c>
      <c r="P508" s="52" t="e">
        <f t="shared" si="122"/>
        <v>#REF!</v>
      </c>
      <c r="Q508" s="52" t="e">
        <f t="shared" si="122"/>
        <v>#REF!</v>
      </c>
      <c r="R508" s="52" t="e">
        <f t="shared" si="122"/>
        <v>#REF!</v>
      </c>
      <c r="S508" s="52" t="e">
        <f t="shared" si="122"/>
        <v>#REF!</v>
      </c>
      <c r="T508" s="52">
        <f>SUM(T505-T501)</f>
        <v>0</v>
      </c>
      <c r="AA508" s="52">
        <f>SUM(AA504+AA503-AA501)</f>
        <v>-20507.300000000279</v>
      </c>
      <c r="AB508" s="52">
        <f>SUM(AB505-AB501)</f>
        <v>0</v>
      </c>
    </row>
    <row r="509" spans="1:28" hidden="1" x14ac:dyDescent="0.2"/>
    <row r="510" spans="1:28" hidden="1" x14ac:dyDescent="0.2"/>
    <row r="513" spans="1:28" x14ac:dyDescent="0.2">
      <c r="A513" s="163" t="s">
        <v>513</v>
      </c>
      <c r="B513" s="169"/>
      <c r="C513" s="169"/>
      <c r="D513" s="169"/>
      <c r="E513" s="170"/>
      <c r="F513" s="171"/>
      <c r="G513" s="172"/>
      <c r="H513" s="171"/>
      <c r="I513" s="171"/>
      <c r="J513" s="172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2"/>
      <c r="AA513" s="168">
        <f>SUM(AA479)</f>
        <v>36634</v>
      </c>
      <c r="AB513" s="171"/>
    </row>
    <row r="514" spans="1:28" ht="38.25" x14ac:dyDescent="0.2">
      <c r="A514" s="163" t="s">
        <v>13</v>
      </c>
      <c r="B514" s="169"/>
      <c r="C514" s="169"/>
      <c r="D514" s="169"/>
      <c r="E514" s="170"/>
      <c r="F514" s="171"/>
      <c r="G514" s="172"/>
      <c r="H514" s="171"/>
      <c r="I514" s="171"/>
      <c r="J514" s="172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2"/>
      <c r="AA514" s="168">
        <f>SUM(AA493+AA494)</f>
        <v>17207.400000000001</v>
      </c>
      <c r="AB514" s="166"/>
    </row>
    <row r="515" spans="1:28" s="173" customFormat="1" ht="19.5" customHeight="1" x14ac:dyDescent="0.25">
      <c r="A515" s="199" t="s">
        <v>529</v>
      </c>
      <c r="B515" s="200"/>
      <c r="C515" s="200"/>
      <c r="D515" s="200"/>
      <c r="E515" s="201"/>
      <c r="F515" s="202"/>
      <c r="G515" s="203"/>
      <c r="H515" s="202"/>
      <c r="I515" s="202"/>
      <c r="J515" s="203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3"/>
      <c r="AA515" s="204">
        <f>SUM(AA513+AA514)</f>
        <v>53841.4</v>
      </c>
      <c r="AB515" s="205"/>
    </row>
    <row r="516" spans="1:28" x14ac:dyDescent="0.2">
      <c r="A516" s="27"/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71"/>
      <c r="AB516" s="171"/>
    </row>
    <row r="517" spans="1:28" ht="25.5" x14ac:dyDescent="0.2">
      <c r="A517" s="163" t="s">
        <v>521</v>
      </c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SUM(AA482)</f>
        <v>900</v>
      </c>
      <c r="AB517" s="171"/>
    </row>
    <row r="518" spans="1:28" x14ac:dyDescent="0.2">
      <c r="A518" s="163" t="s">
        <v>530</v>
      </c>
      <c r="B518" s="169"/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SUM(AA478)</f>
        <v>3000</v>
      </c>
      <c r="AB518" s="171"/>
    </row>
    <row r="519" spans="1:28" ht="25.5" x14ac:dyDescent="0.2">
      <c r="A519" s="163" t="s">
        <v>531</v>
      </c>
      <c r="B519" s="169"/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SUM(AA489)</f>
        <v>7816.4</v>
      </c>
      <c r="AB519" s="171"/>
    </row>
    <row r="521" spans="1:28" s="190" customFormat="1" ht="15.75" x14ac:dyDescent="0.25">
      <c r="A521" s="187" t="s">
        <v>14</v>
      </c>
      <c r="B521" s="188"/>
      <c r="C521" s="188"/>
      <c r="D521" s="188"/>
      <c r="E521" s="189"/>
      <c r="G521" s="198"/>
      <c r="J521" s="198"/>
      <c r="Z521" s="198"/>
      <c r="AA521" s="191">
        <f>SUM(AA515+AA517+AA518+AA519)</f>
        <v>65557.8</v>
      </c>
    </row>
  </sheetData>
  <mergeCells count="16"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  <mergeCell ref="A4:A6"/>
    <mergeCell ref="B4:B6"/>
    <mergeCell ref="C4:C6"/>
    <mergeCell ref="D4:D6"/>
    <mergeCell ref="E4:E6"/>
  </mergeCells>
  <phoneticPr fontId="21" type="noConversion"/>
  <pageMargins left="0.70866141732283472" right="0.26" top="0.34" bottom="0.51" header="0.31496062992125984" footer="0.31496062992125984"/>
  <pageSetup paperSize="8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499" sqref="A499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104" t="s">
        <v>508</v>
      </c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  <c r="N1" s="1104"/>
      <c r="O1" s="1104"/>
      <c r="P1" s="1104"/>
      <c r="Q1" s="1104"/>
      <c r="R1" s="1104"/>
      <c r="S1" s="1104"/>
      <c r="T1" s="1104"/>
      <c r="U1" s="1104"/>
      <c r="V1" s="1104"/>
      <c r="W1" s="1104"/>
      <c r="X1" s="1104"/>
      <c r="Y1" s="1104"/>
      <c r="Z1" s="1104"/>
    </row>
    <row r="2" spans="1:28" ht="15.75" customHeight="1" x14ac:dyDescent="0.2">
      <c r="A2" s="161" t="s">
        <v>15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100" t="s">
        <v>134</v>
      </c>
      <c r="B4" s="1101" t="s">
        <v>135</v>
      </c>
      <c r="C4" s="1101" t="s">
        <v>136</v>
      </c>
      <c r="D4" s="1100" t="s">
        <v>20</v>
      </c>
      <c r="E4" s="1100" t="s">
        <v>113</v>
      </c>
      <c r="F4" s="1100" t="s">
        <v>137</v>
      </c>
      <c r="G4" s="1105" t="s">
        <v>147</v>
      </c>
      <c r="H4" s="1106" t="s">
        <v>138</v>
      </c>
      <c r="I4" s="1107"/>
      <c r="J4" s="1105" t="s">
        <v>140</v>
      </c>
      <c r="K4" s="1106" t="s">
        <v>138</v>
      </c>
      <c r="L4" s="1108"/>
      <c r="M4" s="1108"/>
      <c r="N4" s="1108"/>
      <c r="O4" s="1108"/>
      <c r="P4" s="1108"/>
      <c r="Q4" s="1108"/>
      <c r="R4" s="1108"/>
      <c r="S4" s="1108"/>
      <c r="T4" s="1107"/>
      <c r="U4" s="44"/>
      <c r="V4" s="44"/>
      <c r="W4" s="44"/>
      <c r="X4" s="44"/>
      <c r="Y4" s="44"/>
      <c r="Z4" s="1105" t="s">
        <v>29</v>
      </c>
      <c r="AA4" s="1106" t="s">
        <v>138</v>
      </c>
      <c r="AB4" s="1107"/>
    </row>
    <row r="5" spans="1:28" s="4" customFormat="1" ht="18.75" customHeight="1" x14ac:dyDescent="0.25">
      <c r="A5" s="1100"/>
      <c r="B5" s="1101"/>
      <c r="C5" s="1101"/>
      <c r="D5" s="1100"/>
      <c r="E5" s="1100"/>
      <c r="F5" s="1100"/>
      <c r="G5" s="1105"/>
      <c r="H5" s="44"/>
      <c r="I5" s="44"/>
      <c r="J5" s="1105"/>
      <c r="K5" s="1103" t="s">
        <v>139</v>
      </c>
      <c r="L5" s="1100" t="s">
        <v>138</v>
      </c>
      <c r="M5" s="1100"/>
      <c r="N5" s="1100"/>
      <c r="O5" s="1100"/>
      <c r="P5" s="1100"/>
      <c r="Q5" s="1100"/>
      <c r="R5" s="1100"/>
      <c r="S5" s="1100"/>
      <c r="T5" s="1103" t="s">
        <v>103</v>
      </c>
      <c r="U5" s="5"/>
      <c r="V5" s="5"/>
      <c r="W5" s="5"/>
      <c r="X5" s="5"/>
      <c r="Y5" s="5"/>
      <c r="Z5" s="1105"/>
      <c r="AA5" s="44"/>
      <c r="AB5" s="44"/>
    </row>
    <row r="6" spans="1:28" s="6" customFormat="1" ht="100.5" customHeight="1" x14ac:dyDescent="0.25">
      <c r="A6" s="1100"/>
      <c r="B6" s="1101"/>
      <c r="C6" s="1101"/>
      <c r="D6" s="1100"/>
      <c r="E6" s="1100"/>
      <c r="F6" s="1100"/>
      <c r="G6" s="1105"/>
      <c r="H6" s="5" t="s">
        <v>139</v>
      </c>
      <c r="I6" s="5" t="s">
        <v>103</v>
      </c>
      <c r="J6" s="1105"/>
      <c r="K6" s="1103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103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105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500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customHeight="1" x14ac:dyDescent="0.2">
      <c r="A494" s="132" t="s">
        <v>320</v>
      </c>
      <c r="B494" s="141" t="s">
        <v>213</v>
      </c>
      <c r="C494" s="133" t="s">
        <v>143</v>
      </c>
      <c r="D494" s="134">
        <f t="shared" ref="D494:I495" si="117">SUM(D495)</f>
        <v>6112.5</v>
      </c>
      <c r="E494" s="134">
        <f t="shared" si="117"/>
        <v>8588.6</v>
      </c>
      <c r="F494" s="134">
        <f t="shared" si="117"/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>SUM(J495+J498)</f>
        <v>15023.5</v>
      </c>
      <c r="K494" s="134">
        <f>SUM(K495+K498)</f>
        <v>15023.5</v>
      </c>
      <c r="L494" s="134">
        <f t="shared" ref="L494:T494" si="118">SUM(L495)</f>
        <v>320</v>
      </c>
      <c r="M494" s="134">
        <f t="shared" si="118"/>
        <v>0</v>
      </c>
      <c r="N494" s="134">
        <f t="shared" si="118"/>
        <v>0</v>
      </c>
      <c r="O494" s="134">
        <f t="shared" si="118"/>
        <v>0</v>
      </c>
      <c r="P494" s="134">
        <f t="shared" si="118"/>
        <v>0</v>
      </c>
      <c r="Q494" s="134">
        <f t="shared" si="118"/>
        <v>0</v>
      </c>
      <c r="R494" s="134">
        <f t="shared" si="118"/>
        <v>0</v>
      </c>
      <c r="S494" s="134">
        <f t="shared" si="118"/>
        <v>0</v>
      </c>
      <c r="T494" s="134">
        <f t="shared" si="118"/>
        <v>0</v>
      </c>
      <c r="U494" s="134"/>
      <c r="V494" s="134"/>
      <c r="W494" s="134"/>
      <c r="X494" s="134"/>
      <c r="Y494" s="134"/>
      <c r="Z494" s="209">
        <f>SUM(Z495+Z498)</f>
        <v>12283.5</v>
      </c>
      <c r="AA494" s="134">
        <f>SUM(AA495+AA498)</f>
        <v>12283.5</v>
      </c>
      <c r="AB494" s="134">
        <f>SUM(AB495)</f>
        <v>0</v>
      </c>
    </row>
    <row r="495" spans="1:28" s="18" customFormat="1" ht="18" customHeight="1" x14ac:dyDescent="0.2">
      <c r="A495" s="16" t="s">
        <v>321</v>
      </c>
      <c r="B495" s="24" t="s">
        <v>213</v>
      </c>
      <c r="C495" s="17" t="s">
        <v>144</v>
      </c>
      <c r="D495" s="105">
        <f t="shared" si="117"/>
        <v>6112.5</v>
      </c>
      <c r="E495" s="105">
        <f t="shared" si="117"/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9">SUM(L496+L497)</f>
        <v>320</v>
      </c>
      <c r="M495" s="105">
        <f t="shared" si="119"/>
        <v>0</v>
      </c>
      <c r="N495" s="105">
        <f t="shared" si="119"/>
        <v>0</v>
      </c>
      <c r="O495" s="105">
        <f t="shared" si="119"/>
        <v>0</v>
      </c>
      <c r="P495" s="105">
        <f t="shared" si="119"/>
        <v>0</v>
      </c>
      <c r="Q495" s="105">
        <f t="shared" si="119"/>
        <v>0</v>
      </c>
      <c r="R495" s="105">
        <f t="shared" si="119"/>
        <v>0</v>
      </c>
      <c r="S495" s="105">
        <f t="shared" si="119"/>
        <v>0</v>
      </c>
      <c r="T495" s="105">
        <f>SUM(T496)</f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>SUM(AB496)</f>
        <v>0</v>
      </c>
    </row>
    <row r="496" spans="1:28" ht="25.5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60" customFormat="1" ht="15.75" customHeight="1" x14ac:dyDescent="0.2">
      <c r="A498" s="57" t="s">
        <v>66</v>
      </c>
      <c r="B498" s="185" t="s">
        <v>213</v>
      </c>
      <c r="C498" s="56" t="s">
        <v>149</v>
      </c>
      <c r="D498" s="77"/>
      <c r="E498" s="105"/>
      <c r="F498" s="181"/>
      <c r="G498" s="154"/>
      <c r="H498" s="181"/>
      <c r="I498" s="181"/>
      <c r="J498" s="154">
        <f>SUM(K498+T498)</f>
        <v>8620</v>
      </c>
      <c r="K498" s="181">
        <f>SUM(K499)</f>
        <v>8620</v>
      </c>
      <c r="L498" s="181">
        <f t="shared" ref="L498:T498" si="120">SUM(L499)</f>
        <v>0</v>
      </c>
      <c r="M498" s="181">
        <f t="shared" si="120"/>
        <v>0</v>
      </c>
      <c r="N498" s="181">
        <f t="shared" si="120"/>
        <v>0</v>
      </c>
      <c r="O498" s="181">
        <f t="shared" si="120"/>
        <v>0</v>
      </c>
      <c r="P498" s="181">
        <f t="shared" si="120"/>
        <v>0</v>
      </c>
      <c r="Q498" s="181">
        <f t="shared" si="120"/>
        <v>0</v>
      </c>
      <c r="R498" s="181">
        <f t="shared" si="120"/>
        <v>0</v>
      </c>
      <c r="S498" s="181">
        <f t="shared" si="120"/>
        <v>0</v>
      </c>
      <c r="T498" s="181">
        <f t="shared" si="120"/>
        <v>0</v>
      </c>
      <c r="U498" s="181"/>
      <c r="V498" s="181"/>
      <c r="W498" s="181"/>
      <c r="X498" s="181"/>
      <c r="Y498" s="181"/>
      <c r="Z498" s="154">
        <f>SUM(AA498+AB498)</f>
        <v>6000</v>
      </c>
      <c r="AA498" s="181">
        <f>SUM(AA499)</f>
        <v>6000</v>
      </c>
      <c r="AB498" s="181">
        <f>SUM(AB499)</f>
        <v>0</v>
      </c>
    </row>
    <row r="499" spans="1:28" ht="39.75" customHeight="1" x14ac:dyDescent="0.2">
      <c r="A499" s="40" t="s">
        <v>67</v>
      </c>
      <c r="B499" s="42" t="s">
        <v>213</v>
      </c>
      <c r="C499" s="43" t="s">
        <v>149</v>
      </c>
      <c r="D499" s="72"/>
      <c r="E499" s="73"/>
      <c r="F499" s="74"/>
      <c r="G499" s="75"/>
      <c r="H499" s="74"/>
      <c r="I499" s="74"/>
      <c r="J499" s="75">
        <f>SUM(K499+T499)</f>
        <v>8620</v>
      </c>
      <c r="K499" s="74">
        <v>8620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SUM(AA499+AB499)</f>
        <v>6000</v>
      </c>
      <c r="AA499" s="74">
        <v>6000</v>
      </c>
      <c r="AB499" s="74"/>
    </row>
    <row r="500" spans="1:28" s="135" customFormat="1" ht="18" hidden="1" customHeight="1" x14ac:dyDescent="0.2">
      <c r="A500" s="132" t="s">
        <v>322</v>
      </c>
      <c r="B500" s="133" t="s">
        <v>163</v>
      </c>
      <c r="C500" s="133" t="s">
        <v>143</v>
      </c>
      <c r="D500" s="134">
        <f t="shared" ref="D500:K500" si="121">SUM(D501)</f>
        <v>473.9</v>
      </c>
      <c r="E500" s="134">
        <f t="shared" si="121"/>
        <v>893</v>
      </c>
      <c r="F500" s="134">
        <f t="shared" si="121"/>
        <v>0</v>
      </c>
      <c r="G500" s="134">
        <f t="shared" si="121"/>
        <v>300</v>
      </c>
      <c r="H500" s="134">
        <f t="shared" si="121"/>
        <v>300</v>
      </c>
      <c r="I500" s="134">
        <f t="shared" si="121"/>
        <v>0</v>
      </c>
      <c r="J500" s="134">
        <f t="shared" si="121"/>
        <v>3793.7</v>
      </c>
      <c r="K500" s="134">
        <f t="shared" si="121"/>
        <v>3793.7</v>
      </c>
      <c r="L500" s="134"/>
      <c r="M500" s="134"/>
      <c r="N500" s="134"/>
      <c r="O500" s="134"/>
      <c r="P500" s="134"/>
      <c r="Q500" s="134"/>
      <c r="R500" s="134"/>
      <c r="S500" s="134"/>
      <c r="T500" s="134">
        <f>SUM(T501)</f>
        <v>0</v>
      </c>
      <c r="U500" s="134"/>
      <c r="V500" s="134"/>
      <c r="W500" s="134"/>
      <c r="X500" s="134"/>
      <c r="Y500" s="134"/>
      <c r="Z500" s="209">
        <f t="shared" si="106"/>
        <v>1000</v>
      </c>
      <c r="AA500" s="134">
        <f>SUM(AA501)</f>
        <v>1000</v>
      </c>
      <c r="AB500" s="134">
        <f>SUM(AB501)</f>
        <v>0</v>
      </c>
    </row>
    <row r="501" spans="1:28" ht="17.25" hidden="1" customHeight="1" x14ac:dyDescent="0.2">
      <c r="A501" s="14" t="s">
        <v>323</v>
      </c>
      <c r="B501" s="15" t="s">
        <v>163</v>
      </c>
      <c r="C501" s="15" t="s">
        <v>142</v>
      </c>
      <c r="D501" s="72">
        <v>473.9</v>
      </c>
      <c r="E501" s="76">
        <v>893</v>
      </c>
      <c r="F501" s="74"/>
      <c r="G501" s="75">
        <f>SUM(I501+H501)</f>
        <v>300</v>
      </c>
      <c r="H501" s="74">
        <v>300</v>
      </c>
      <c r="I501" s="74"/>
      <c r="J501" s="75">
        <f>SUM(K501+T501)</f>
        <v>3793.7</v>
      </c>
      <c r="K501" s="74">
        <v>3793.7</v>
      </c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5">
        <f>SUM(AA501:AB501)</f>
        <v>1000</v>
      </c>
      <c r="AA501" s="74">
        <v>1000</v>
      </c>
      <c r="AB501" s="74"/>
    </row>
    <row r="502" spans="1:28" s="39" customFormat="1" ht="24.75" hidden="1" customHeight="1" x14ac:dyDescent="0.25">
      <c r="A502" s="37" t="s">
        <v>324</v>
      </c>
      <c r="B502" s="38"/>
      <c r="C502" s="38"/>
      <c r="D502" s="110">
        <f t="shared" ref="D502:AB502" si="122">SUM(D8+D40+D61+D126+D168+D171+D360+D407+D442+D476+D494+D500)</f>
        <v>3138973.1999999997</v>
      </c>
      <c r="E502" s="110">
        <f t="shared" si="122"/>
        <v>3518082.4000000004</v>
      </c>
      <c r="F502" s="110">
        <f t="shared" si="122"/>
        <v>0</v>
      </c>
      <c r="G502" s="110">
        <f t="shared" si="122"/>
        <v>2914215.4999999995</v>
      </c>
      <c r="H502" s="110">
        <f t="shared" si="122"/>
        <v>1851829.0999999996</v>
      </c>
      <c r="I502" s="110">
        <f t="shared" si="122"/>
        <v>1062386.4000000004</v>
      </c>
      <c r="J502" s="110">
        <f t="shared" si="122"/>
        <v>3265402.4</v>
      </c>
      <c r="K502" s="110">
        <f t="shared" si="122"/>
        <v>1965700.4999999995</v>
      </c>
      <c r="L502" s="110" t="e">
        <f t="shared" si="122"/>
        <v>#REF!</v>
      </c>
      <c r="M502" s="110" t="e">
        <f t="shared" si="122"/>
        <v>#REF!</v>
      </c>
      <c r="N502" s="110" t="e">
        <f t="shared" si="122"/>
        <v>#REF!</v>
      </c>
      <c r="O502" s="110" t="e">
        <f t="shared" si="122"/>
        <v>#REF!</v>
      </c>
      <c r="P502" s="110" t="e">
        <f t="shared" si="122"/>
        <v>#REF!</v>
      </c>
      <c r="Q502" s="110" t="e">
        <f t="shared" si="122"/>
        <v>#REF!</v>
      </c>
      <c r="R502" s="110" t="e">
        <f t="shared" si="122"/>
        <v>#REF!</v>
      </c>
      <c r="S502" s="110" t="e">
        <f t="shared" si="122"/>
        <v>#REF!</v>
      </c>
      <c r="T502" s="110">
        <f t="shared" si="122"/>
        <v>1320800.8999999999</v>
      </c>
      <c r="U502" s="110">
        <f t="shared" si="122"/>
        <v>617231.89999999991</v>
      </c>
      <c r="V502" s="110">
        <f t="shared" si="122"/>
        <v>2529.0000000000005</v>
      </c>
      <c r="W502" s="110">
        <f t="shared" si="122"/>
        <v>1406.0000000000002</v>
      </c>
      <c r="X502" s="110">
        <f t="shared" si="122"/>
        <v>1066</v>
      </c>
      <c r="Y502" s="110">
        <f t="shared" si="122"/>
        <v>11354</v>
      </c>
      <c r="Z502" s="110">
        <f t="shared" si="122"/>
        <v>2794482</v>
      </c>
      <c r="AA502" s="110">
        <f t="shared" si="122"/>
        <v>1473681.1000000003</v>
      </c>
      <c r="AB502" s="110">
        <f t="shared" si="122"/>
        <v>1320800.8999999999</v>
      </c>
    </row>
    <row r="503" spans="1:28" hidden="1" x14ac:dyDescent="0.2"/>
    <row r="504" spans="1:28" hidden="1" x14ac:dyDescent="0.2">
      <c r="A504" s="7" t="s">
        <v>325</v>
      </c>
      <c r="D504" s="51">
        <v>3138973.2</v>
      </c>
      <c r="E504" s="51"/>
      <c r="F504" s="52"/>
      <c r="G504" s="64">
        <v>2914215.5</v>
      </c>
      <c r="H504" s="52">
        <v>1851829.1</v>
      </c>
      <c r="I504" s="52">
        <v>1062386.3999999999</v>
      </c>
      <c r="J504" s="64"/>
      <c r="K504" s="52">
        <v>1395715.7</v>
      </c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64"/>
      <c r="AA504" s="52">
        <v>1395715.7</v>
      </c>
      <c r="AB504" s="52"/>
    </row>
    <row r="505" spans="1:28" hidden="1" x14ac:dyDescent="0.2">
      <c r="A505" s="7" t="s">
        <v>227</v>
      </c>
      <c r="D505" s="53">
        <f>D502-D504</f>
        <v>0</v>
      </c>
      <c r="E505" s="54"/>
      <c r="F505" s="55"/>
      <c r="G505" s="65">
        <f>G502-G504</f>
        <v>0</v>
      </c>
      <c r="H505" s="65">
        <f>H502-H504</f>
        <v>0</v>
      </c>
      <c r="I505" s="65">
        <f>I502-I504</f>
        <v>0</v>
      </c>
      <c r="J505" s="68"/>
      <c r="K505" s="126">
        <v>51205.599999999999</v>
      </c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68"/>
      <c r="AA505" s="126">
        <v>51205.599999999999</v>
      </c>
      <c r="AB505" s="55"/>
    </row>
    <row r="506" spans="1:28" hidden="1" x14ac:dyDescent="0.2">
      <c r="A506" s="7" t="s">
        <v>99</v>
      </c>
      <c r="T506" s="52">
        <v>1320800.8999999999</v>
      </c>
      <c r="AB506" s="52">
        <v>1320800.8999999999</v>
      </c>
    </row>
    <row r="507" spans="1:28" hidden="1" x14ac:dyDescent="0.2">
      <c r="A507" s="8" t="s">
        <v>100</v>
      </c>
    </row>
    <row r="508" spans="1:28" hidden="1" x14ac:dyDescent="0.2">
      <c r="A508" s="7" t="s">
        <v>101</v>
      </c>
    </row>
    <row r="509" spans="1:28" hidden="1" x14ac:dyDescent="0.2">
      <c r="K509" s="52">
        <f>SUM(K505+K504-K502)</f>
        <v>-518779.19999999949</v>
      </c>
      <c r="L509" s="52" t="e">
        <f>SUM(L504-L502)</f>
        <v>#REF!</v>
      </c>
      <c r="M509" s="52" t="e">
        <f t="shared" ref="M509:S509" si="123">SUM(M504-M502)</f>
        <v>#REF!</v>
      </c>
      <c r="N509" s="52" t="e">
        <f t="shared" si="123"/>
        <v>#REF!</v>
      </c>
      <c r="O509" s="52" t="e">
        <f t="shared" si="123"/>
        <v>#REF!</v>
      </c>
      <c r="P509" s="52" t="e">
        <f t="shared" si="123"/>
        <v>#REF!</v>
      </c>
      <c r="Q509" s="52" t="e">
        <f t="shared" si="123"/>
        <v>#REF!</v>
      </c>
      <c r="R509" s="52" t="e">
        <f t="shared" si="123"/>
        <v>#REF!</v>
      </c>
      <c r="S509" s="52" t="e">
        <f t="shared" si="123"/>
        <v>#REF!</v>
      </c>
      <c r="T509" s="52">
        <f>SUM(T506-T502)</f>
        <v>0</v>
      </c>
      <c r="AA509" s="52">
        <f>SUM(AA505+AA504-AA502)</f>
        <v>-26759.800000000279</v>
      </c>
      <c r="AB509" s="52">
        <f>SUM(AB506-AB502)</f>
        <v>0</v>
      </c>
    </row>
    <row r="510" spans="1:28" hidden="1" x14ac:dyDescent="0.2"/>
    <row r="511" spans="1:28" hidden="1" x14ac:dyDescent="0.2"/>
    <row r="512" spans="1:28" hidden="1" x14ac:dyDescent="0.2"/>
  </sheetData>
  <mergeCells count="16"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  <mergeCell ref="A4:A6"/>
    <mergeCell ref="B4:B6"/>
    <mergeCell ref="C4:C6"/>
    <mergeCell ref="D4:D6"/>
    <mergeCell ref="E4:E6"/>
  </mergeCells>
  <phoneticPr fontId="21" type="noConversion"/>
  <pageMargins left="0.70866141732283472" right="0.70866141732283472" top="0.55000000000000004" bottom="0.74803149606299213" header="0.31496062992125984" footer="0.31496062992125984"/>
  <pageSetup paperSize="8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32" sqref="K32"/>
    </sheetView>
  </sheetViews>
  <sheetFormatPr defaultColWidth="9.140625" defaultRowHeight="15" x14ac:dyDescent="0.2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6"/>
  <sheetViews>
    <sheetView topLeftCell="A29" workbookViewId="0">
      <selection activeCell="F31" sqref="F31"/>
    </sheetView>
  </sheetViews>
  <sheetFormatPr defaultColWidth="9.140625" defaultRowHeight="15.75" outlineLevelRow="1" x14ac:dyDescent="0.25"/>
  <cols>
    <col min="1" max="1" width="11.140625" style="396" customWidth="1"/>
    <col min="2" max="2" width="44" style="385" customWidth="1"/>
    <col min="3" max="3" width="14" style="414" customWidth="1"/>
    <col min="4" max="4" width="32.28515625" style="368" customWidth="1"/>
    <col min="5" max="5" width="11" style="369" customWidth="1"/>
    <col min="6" max="16384" width="9.140625" style="368"/>
  </cols>
  <sheetData>
    <row r="1" spans="1:5" ht="4.5" customHeight="1" x14ac:dyDescent="0.25"/>
    <row r="2" spans="1:5" ht="49.5" customHeight="1" x14ac:dyDescent="0.25">
      <c r="A2" s="1109" t="s">
        <v>848</v>
      </c>
      <c r="B2" s="1109"/>
      <c r="C2" s="1109"/>
      <c r="D2" s="1109"/>
    </row>
    <row r="3" spans="1:5" ht="10.5" customHeight="1" thickBot="1" x14ac:dyDescent="0.3">
      <c r="A3" s="397"/>
      <c r="B3" s="386"/>
      <c r="C3" s="415"/>
      <c r="D3" s="370"/>
    </row>
    <row r="4" spans="1:5" s="375" customFormat="1" ht="35.25" customHeight="1" thickBot="1" x14ac:dyDescent="0.3">
      <c r="A4" s="427" t="s">
        <v>816</v>
      </c>
      <c r="B4" s="387" t="s">
        <v>817</v>
      </c>
      <c r="C4" s="372" t="s">
        <v>818</v>
      </c>
      <c r="D4" s="373" t="s">
        <v>819</v>
      </c>
      <c r="E4" s="374"/>
    </row>
    <row r="5" spans="1:5" ht="17.25" customHeight="1" thickBot="1" x14ac:dyDescent="0.3">
      <c r="A5" s="398">
        <v>1</v>
      </c>
      <c r="B5" s="388">
        <v>2</v>
      </c>
      <c r="C5" s="376">
        <v>3</v>
      </c>
      <c r="D5" s="377">
        <v>4</v>
      </c>
    </row>
    <row r="6" spans="1:5" ht="20.25" hidden="1" customHeight="1" x14ac:dyDescent="0.25">
      <c r="A6" s="402" t="s">
        <v>820</v>
      </c>
      <c r="B6" s="389" t="s">
        <v>141</v>
      </c>
      <c r="C6" s="378" t="e">
        <f>#REF!+#REF!</f>
        <v>#REF!</v>
      </c>
      <c r="D6" s="379" t="s">
        <v>821</v>
      </c>
    </row>
    <row r="7" spans="1:5" ht="20.25" customHeight="1" x14ac:dyDescent="0.25">
      <c r="A7" s="403" t="s">
        <v>846</v>
      </c>
      <c r="B7" s="384" t="s">
        <v>360</v>
      </c>
      <c r="C7" s="378">
        <v>3141.6</v>
      </c>
      <c r="D7" s="379"/>
    </row>
    <row r="8" spans="1:5" ht="20.25" customHeight="1" x14ac:dyDescent="0.25">
      <c r="A8" s="403" t="s">
        <v>829</v>
      </c>
      <c r="B8" s="384" t="s">
        <v>184</v>
      </c>
      <c r="C8" s="401">
        <f>SUM(C14+C9)</f>
        <v>3141.6000000000004</v>
      </c>
      <c r="D8" s="381"/>
    </row>
    <row r="9" spans="1:5" ht="55.5" customHeight="1" x14ac:dyDescent="0.25">
      <c r="A9" s="406" t="s">
        <v>829</v>
      </c>
      <c r="B9" s="395" t="s">
        <v>842</v>
      </c>
      <c r="C9" s="422">
        <f>SUM(C10:C13)</f>
        <v>1940.5</v>
      </c>
      <c r="D9" s="1114" t="s">
        <v>831</v>
      </c>
    </row>
    <row r="10" spans="1:5" ht="18.75" customHeight="1" x14ac:dyDescent="0.25">
      <c r="A10" s="406" t="s">
        <v>830</v>
      </c>
      <c r="B10" s="382" t="s">
        <v>776</v>
      </c>
      <c r="C10" s="423">
        <v>100.1</v>
      </c>
      <c r="D10" s="1115"/>
    </row>
    <row r="11" spans="1:5" ht="20.25" customHeight="1" x14ac:dyDescent="0.25">
      <c r="A11" s="406" t="s">
        <v>830</v>
      </c>
      <c r="B11" s="382" t="s">
        <v>775</v>
      </c>
      <c r="C11" s="423">
        <v>160.19999999999999</v>
      </c>
      <c r="D11" s="1115"/>
    </row>
    <row r="12" spans="1:5" ht="30.75" customHeight="1" x14ac:dyDescent="0.25">
      <c r="A12" s="406" t="s">
        <v>830</v>
      </c>
      <c r="B12" s="382" t="s">
        <v>774</v>
      </c>
      <c r="C12" s="423">
        <v>360.3</v>
      </c>
      <c r="D12" s="1115"/>
    </row>
    <row r="13" spans="1:5" ht="17.25" customHeight="1" x14ac:dyDescent="0.25">
      <c r="A13" s="406" t="s">
        <v>830</v>
      </c>
      <c r="B13" s="382" t="s">
        <v>773</v>
      </c>
      <c r="C13" s="423">
        <v>1319.9</v>
      </c>
      <c r="D13" s="1115"/>
    </row>
    <row r="14" spans="1:5" ht="44.25" customHeight="1" x14ac:dyDescent="0.25">
      <c r="A14" s="406" t="s">
        <v>830</v>
      </c>
      <c r="B14" s="382" t="s">
        <v>843</v>
      </c>
      <c r="C14" s="424">
        <f>SUM(C15:C21)</f>
        <v>1201.1000000000001</v>
      </c>
      <c r="D14" s="1115"/>
    </row>
    <row r="15" spans="1:5" ht="20.25" customHeight="1" x14ac:dyDescent="0.25">
      <c r="A15" s="406" t="s">
        <v>830</v>
      </c>
      <c r="B15" s="390" t="s">
        <v>86</v>
      </c>
      <c r="C15" s="423"/>
      <c r="D15" s="1115"/>
    </row>
    <row r="16" spans="1:5" ht="20.25" customHeight="1" x14ac:dyDescent="0.25">
      <c r="A16" s="406" t="s">
        <v>830</v>
      </c>
      <c r="B16" s="390" t="s">
        <v>87</v>
      </c>
      <c r="C16" s="423">
        <v>40</v>
      </c>
      <c r="D16" s="1115"/>
    </row>
    <row r="17" spans="1:5" ht="33" customHeight="1" x14ac:dyDescent="0.25">
      <c r="A17" s="406" t="s">
        <v>830</v>
      </c>
      <c r="B17" s="390" t="s">
        <v>88</v>
      </c>
      <c r="C17" s="423">
        <v>180.2</v>
      </c>
      <c r="D17" s="1115"/>
    </row>
    <row r="18" spans="1:5" ht="20.25" customHeight="1" x14ac:dyDescent="0.25">
      <c r="A18" s="406" t="s">
        <v>830</v>
      </c>
      <c r="B18" s="390" t="s">
        <v>89</v>
      </c>
      <c r="C18" s="423">
        <v>380.3</v>
      </c>
      <c r="D18" s="1115"/>
    </row>
    <row r="19" spans="1:5" ht="20.25" customHeight="1" x14ac:dyDescent="0.25">
      <c r="A19" s="406" t="s">
        <v>830</v>
      </c>
      <c r="B19" s="390" t="s">
        <v>90</v>
      </c>
      <c r="C19" s="423">
        <v>240.2</v>
      </c>
      <c r="D19" s="1115"/>
    </row>
    <row r="20" spans="1:5" ht="30" customHeight="1" x14ac:dyDescent="0.25">
      <c r="A20" s="406" t="s">
        <v>830</v>
      </c>
      <c r="B20" s="390" t="s">
        <v>777</v>
      </c>
      <c r="C20" s="423">
        <v>200.2</v>
      </c>
      <c r="D20" s="1115"/>
    </row>
    <row r="21" spans="1:5" ht="20.25" customHeight="1" x14ac:dyDescent="0.25">
      <c r="A21" s="406" t="s">
        <v>830</v>
      </c>
      <c r="B21" s="391" t="s">
        <v>92</v>
      </c>
      <c r="C21" s="425">
        <v>160.19999999999999</v>
      </c>
      <c r="D21" s="1116"/>
    </row>
    <row r="22" spans="1:5" ht="26.25" hidden="1" customHeight="1" outlineLevel="1" x14ac:dyDescent="0.25">
      <c r="A22" s="1119" t="s">
        <v>839</v>
      </c>
      <c r="B22" s="1120"/>
      <c r="C22" s="416">
        <f>SUM(C25+C26+C27+C28+C29+C32+C38)</f>
        <v>2527.3000000000002</v>
      </c>
      <c r="D22" s="407"/>
    </row>
    <row r="23" spans="1:5" ht="18" customHeight="1" collapsed="1" x14ac:dyDescent="0.25">
      <c r="A23" s="403" t="s">
        <v>520</v>
      </c>
      <c r="B23" s="384" t="s">
        <v>363</v>
      </c>
      <c r="C23" s="417">
        <f>SUM(C24+C31+C33)</f>
        <v>2147.9</v>
      </c>
      <c r="D23" s="407"/>
    </row>
    <row r="24" spans="1:5" s="375" customFormat="1" ht="18" customHeight="1" x14ac:dyDescent="0.25">
      <c r="A24" s="403" t="s">
        <v>515</v>
      </c>
      <c r="B24" s="384" t="s">
        <v>240</v>
      </c>
      <c r="C24" s="417">
        <f>SUM(C25:C30)</f>
        <v>2158.8000000000002</v>
      </c>
      <c r="D24" s="404"/>
      <c r="E24" s="374"/>
    </row>
    <row r="25" spans="1:5" ht="62.25" customHeight="1" x14ac:dyDescent="0.25">
      <c r="A25" s="399" t="s">
        <v>515</v>
      </c>
      <c r="B25" s="392" t="s">
        <v>833</v>
      </c>
      <c r="C25" s="418">
        <v>362</v>
      </c>
      <c r="D25" s="1117" t="s">
        <v>840</v>
      </c>
    </row>
    <row r="26" spans="1:5" ht="109.5" customHeight="1" x14ac:dyDescent="0.25">
      <c r="A26" s="399" t="s">
        <v>515</v>
      </c>
      <c r="B26" s="392" t="s">
        <v>834</v>
      </c>
      <c r="C26" s="418">
        <v>200</v>
      </c>
      <c r="D26" s="1110"/>
    </row>
    <row r="27" spans="1:5" ht="131.25" customHeight="1" thickBot="1" x14ac:dyDescent="0.3">
      <c r="A27" s="399" t="s">
        <v>515</v>
      </c>
      <c r="B27" s="392" t="s">
        <v>835</v>
      </c>
      <c r="C27" s="418">
        <v>498.1</v>
      </c>
      <c r="D27" s="1118"/>
    </row>
    <row r="28" spans="1:5" ht="100.5" customHeight="1" x14ac:dyDescent="0.25">
      <c r="A28" s="399" t="s">
        <v>515</v>
      </c>
      <c r="B28" s="392" t="s">
        <v>836</v>
      </c>
      <c r="C28" s="418">
        <v>500</v>
      </c>
      <c r="D28" s="1110" t="s">
        <v>840</v>
      </c>
    </row>
    <row r="29" spans="1:5" ht="88.5" customHeight="1" x14ac:dyDescent="0.25">
      <c r="A29" s="399" t="s">
        <v>515</v>
      </c>
      <c r="B29" s="392" t="s">
        <v>837</v>
      </c>
      <c r="C29" s="418">
        <v>348.7</v>
      </c>
      <c r="D29" s="1111"/>
    </row>
    <row r="30" spans="1:5" ht="81" customHeight="1" x14ac:dyDescent="0.25">
      <c r="A30" s="410" t="s">
        <v>515</v>
      </c>
      <c r="B30" s="395" t="s">
        <v>125</v>
      </c>
      <c r="C30" s="411">
        <v>250</v>
      </c>
      <c r="D30" s="412" t="s">
        <v>841</v>
      </c>
    </row>
    <row r="31" spans="1:5" ht="36.75" customHeight="1" x14ac:dyDescent="0.25">
      <c r="A31" s="403" t="s">
        <v>516</v>
      </c>
      <c r="B31" s="384" t="s">
        <v>252</v>
      </c>
      <c r="C31" s="419">
        <f>SUM(C32)</f>
        <v>210</v>
      </c>
      <c r="D31" s="405"/>
    </row>
    <row r="32" spans="1:5" ht="82.5" customHeight="1" x14ac:dyDescent="0.25">
      <c r="A32" s="399" t="s">
        <v>516</v>
      </c>
      <c r="B32" s="392" t="s">
        <v>838</v>
      </c>
      <c r="C32" s="418">
        <v>210</v>
      </c>
      <c r="D32" s="408" t="s">
        <v>840</v>
      </c>
    </row>
    <row r="33" spans="1:4" ht="24.75" customHeight="1" x14ac:dyDescent="0.25">
      <c r="A33" s="403" t="s">
        <v>517</v>
      </c>
      <c r="B33" s="384" t="s">
        <v>364</v>
      </c>
      <c r="C33" s="419">
        <f>SUM(C34+C35)</f>
        <v>-220.9</v>
      </c>
      <c r="D33" s="408"/>
    </row>
    <row r="34" spans="1:4" ht="81" customHeight="1" x14ac:dyDescent="0.25">
      <c r="A34" s="410" t="s">
        <v>517</v>
      </c>
      <c r="B34" s="395" t="s">
        <v>125</v>
      </c>
      <c r="C34" s="411">
        <v>-250</v>
      </c>
      <c r="D34" s="412" t="s">
        <v>841</v>
      </c>
    </row>
    <row r="35" spans="1:4" ht="59.25" customHeight="1" x14ac:dyDescent="0.25">
      <c r="A35" s="399" t="s">
        <v>517</v>
      </c>
      <c r="B35" s="382" t="s">
        <v>844</v>
      </c>
      <c r="C35" s="409">
        <v>29.1</v>
      </c>
      <c r="D35" s="413" t="s">
        <v>845</v>
      </c>
    </row>
    <row r="36" spans="1:4" ht="20.25" customHeight="1" x14ac:dyDescent="0.25">
      <c r="A36" s="403" t="s">
        <v>847</v>
      </c>
      <c r="B36" s="384" t="s">
        <v>365</v>
      </c>
      <c r="C36" s="419">
        <f>SUM(C37)</f>
        <v>408.5</v>
      </c>
      <c r="D36" s="408"/>
    </row>
    <row r="37" spans="1:4" ht="21.75" customHeight="1" x14ac:dyDescent="0.25">
      <c r="A37" s="403" t="s">
        <v>824</v>
      </c>
      <c r="B37" s="384" t="s">
        <v>288</v>
      </c>
      <c r="C37" s="419">
        <f>SUM(C38)</f>
        <v>408.5</v>
      </c>
      <c r="D37" s="405"/>
    </row>
    <row r="38" spans="1:4" ht="84" customHeight="1" thickBot="1" x14ac:dyDescent="0.3">
      <c r="A38" s="400" t="s">
        <v>824</v>
      </c>
      <c r="B38" s="393" t="s">
        <v>832</v>
      </c>
      <c r="C38" s="420">
        <v>408.5</v>
      </c>
      <c r="D38" s="426" t="s">
        <v>840</v>
      </c>
    </row>
    <row r="39" spans="1:4" ht="36" customHeight="1" thickBot="1" x14ac:dyDescent="0.3">
      <c r="A39" s="1112" t="s">
        <v>828</v>
      </c>
      <c r="B39" s="1113"/>
      <c r="C39" s="421">
        <f>SUM(C36+C23+C7)</f>
        <v>5698</v>
      </c>
      <c r="D39" s="394"/>
    </row>
    <row r="46" spans="1:4" x14ac:dyDescent="0.25">
      <c r="A46" s="385"/>
    </row>
  </sheetData>
  <mergeCells count="6">
    <mergeCell ref="A2:D2"/>
    <mergeCell ref="D28:D29"/>
    <mergeCell ref="A39:B39"/>
    <mergeCell ref="D9:D21"/>
    <mergeCell ref="D25:D27"/>
    <mergeCell ref="A22:B22"/>
  </mergeCells>
  <pageMargins left="0.70866141732283472" right="0.11811023622047245" top="0.35433070866141736" bottom="0.74803149606299213" header="0.31496062992125984" footer="0.31496062992125984"/>
  <pageSetup paperSize="9" scale="92" fitToHeight="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50"/>
  <sheetViews>
    <sheetView view="pageBreakPreview" zoomScaleNormal="100" zoomScaleSheetLayoutView="100" workbookViewId="0">
      <selection activeCell="Q82" sqref="Q82"/>
    </sheetView>
  </sheetViews>
  <sheetFormatPr defaultColWidth="9.140625" defaultRowHeight="15" outlineLevelCol="1" x14ac:dyDescent="0.2"/>
  <cols>
    <col min="1" max="1" width="75.28515625" style="892" customWidth="1"/>
    <col min="2" max="2" width="4.28515625" style="868" customWidth="1"/>
    <col min="3" max="3" width="4.7109375" style="868" customWidth="1"/>
    <col min="4" max="4" width="4.42578125" style="868" customWidth="1"/>
    <col min="5" max="5" width="9" style="868" customWidth="1"/>
    <col min="6" max="6" width="5.7109375" style="940" customWidth="1"/>
    <col min="7" max="8" width="12" style="943" hidden="1" customWidth="1" outlineLevel="1"/>
    <col min="9" max="9" width="12" style="943" customWidth="1" collapsed="1"/>
    <col min="10" max="11" width="12" style="943" customWidth="1"/>
    <col min="12" max="12" width="12.28515625" style="892" customWidth="1"/>
    <col min="13" max="13" width="11" style="892" customWidth="1"/>
    <col min="14" max="14" width="9.140625" style="892"/>
    <col min="15" max="15" width="13.7109375" style="892" customWidth="1"/>
    <col min="16" max="16384" width="9.140625" style="892"/>
  </cols>
  <sheetData>
    <row r="1" spans="1:15" ht="15.75" customHeight="1" x14ac:dyDescent="0.25">
      <c r="A1" s="888"/>
      <c r="B1" s="866"/>
      <c r="C1" s="866"/>
      <c r="D1" s="866"/>
      <c r="E1" s="866"/>
      <c r="F1" s="870"/>
      <c r="H1" s="890"/>
      <c r="I1" s="890" t="s">
        <v>1286</v>
      </c>
      <c r="J1" s="890"/>
      <c r="K1" s="890"/>
      <c r="L1" s="890"/>
    </row>
    <row r="2" spans="1:15" ht="15.75" customHeight="1" x14ac:dyDescent="0.25">
      <c r="A2" s="888"/>
      <c r="B2" s="866"/>
      <c r="C2" s="866"/>
      <c r="D2" s="866"/>
      <c r="E2" s="866"/>
      <c r="F2" s="870"/>
      <c r="H2" s="890"/>
      <c r="I2" s="890" t="s">
        <v>542</v>
      </c>
      <c r="J2" s="890"/>
      <c r="K2" s="890"/>
      <c r="L2" s="890"/>
    </row>
    <row r="3" spans="1:15" ht="16.5" customHeight="1" x14ac:dyDescent="0.25">
      <c r="A3" s="888"/>
      <c r="B3" s="866"/>
      <c r="C3" s="866"/>
      <c r="D3" s="866"/>
      <c r="E3" s="866"/>
      <c r="F3" s="870"/>
      <c r="H3" s="974"/>
      <c r="I3" s="972" t="s">
        <v>352</v>
      </c>
      <c r="J3" s="978"/>
      <c r="K3" s="978"/>
      <c r="L3" s="972"/>
    </row>
    <row r="4" spans="1:15" ht="15.75" customHeight="1" x14ac:dyDescent="0.25">
      <c r="A4" s="888"/>
      <c r="B4" s="866"/>
      <c r="C4" s="866"/>
      <c r="D4" s="866"/>
      <c r="E4" s="866"/>
      <c r="F4" s="870"/>
      <c r="H4" s="890"/>
      <c r="I4" s="890" t="s">
        <v>1277</v>
      </c>
      <c r="J4" s="890"/>
      <c r="K4" s="890"/>
      <c r="L4" s="890"/>
      <c r="N4" s="890"/>
    </row>
    <row r="5" spans="1:15" ht="12.75" customHeight="1" x14ac:dyDescent="0.25">
      <c r="A5" s="888"/>
      <c r="B5" s="866"/>
      <c r="C5" s="866"/>
      <c r="D5" s="866"/>
      <c r="E5" s="866"/>
      <c r="F5" s="870"/>
      <c r="G5" s="922"/>
      <c r="H5" s="922"/>
      <c r="I5" s="922"/>
      <c r="J5" s="922"/>
      <c r="K5" s="922"/>
      <c r="L5" s="893"/>
      <c r="M5" s="893"/>
    </row>
    <row r="6" spans="1:15" s="898" customFormat="1" ht="33" customHeight="1" x14ac:dyDescent="0.25">
      <c r="A6" s="1047" t="s">
        <v>1269</v>
      </c>
      <c r="B6" s="1047"/>
      <c r="C6" s="1047"/>
      <c r="D6" s="1047"/>
      <c r="E6" s="1047"/>
      <c r="F6" s="1047"/>
      <c r="G6" s="1047"/>
      <c r="H6" s="1047"/>
      <c r="I6" s="1047"/>
      <c r="J6" s="1047"/>
      <c r="K6" s="1047"/>
      <c r="L6" s="1047"/>
      <c r="M6" s="1047"/>
    </row>
    <row r="7" spans="1:15" ht="12.75" customHeight="1" x14ac:dyDescent="0.25">
      <c r="A7" s="761"/>
      <c r="B7" s="291"/>
      <c r="C7" s="291"/>
      <c r="D7" s="291"/>
      <c r="E7" s="291"/>
      <c r="F7" s="923"/>
      <c r="G7" s="924"/>
      <c r="H7" s="924"/>
      <c r="I7" s="924"/>
      <c r="J7" s="924"/>
      <c r="K7" s="924"/>
      <c r="L7" s="761"/>
      <c r="M7" s="870" t="s">
        <v>719</v>
      </c>
    </row>
    <row r="8" spans="1:15" s="925" customFormat="1" ht="29.25" customHeight="1" x14ac:dyDescent="0.2">
      <c r="A8" s="1034" t="s">
        <v>353</v>
      </c>
      <c r="B8" s="1036" t="s">
        <v>544</v>
      </c>
      <c r="C8" s="1054" t="s">
        <v>354</v>
      </c>
      <c r="D8" s="1036" t="s">
        <v>355</v>
      </c>
      <c r="E8" s="1037" t="s">
        <v>545</v>
      </c>
      <c r="F8" s="1037" t="s">
        <v>546</v>
      </c>
      <c r="G8" s="981" t="s">
        <v>720</v>
      </c>
      <c r="H8" s="982"/>
      <c r="I8" s="1121" t="s">
        <v>720</v>
      </c>
      <c r="J8" s="1121"/>
      <c r="K8" s="1122"/>
      <c r="L8" s="1037" t="s">
        <v>721</v>
      </c>
      <c r="M8" s="1037" t="s">
        <v>1259</v>
      </c>
    </row>
    <row r="9" spans="1:15" s="925" customFormat="1" ht="63.75" customHeight="1" x14ac:dyDescent="0.2">
      <c r="A9" s="1034"/>
      <c r="B9" s="1036"/>
      <c r="C9" s="1054"/>
      <c r="D9" s="1036"/>
      <c r="E9" s="1037"/>
      <c r="F9" s="1037"/>
      <c r="G9" s="305" t="s">
        <v>1290</v>
      </c>
      <c r="H9" s="316" t="s">
        <v>735</v>
      </c>
      <c r="I9" s="305" t="s">
        <v>1296</v>
      </c>
      <c r="J9" s="316" t="s">
        <v>735</v>
      </c>
      <c r="K9" s="305" t="s">
        <v>736</v>
      </c>
      <c r="L9" s="1037"/>
      <c r="M9" s="1037"/>
    </row>
    <row r="10" spans="1:15" s="927" customFormat="1" ht="12.75" customHeight="1" x14ac:dyDescent="0.2">
      <c r="A10" s="779">
        <v>1</v>
      </c>
      <c r="B10" s="780">
        <v>2</v>
      </c>
      <c r="C10" s="780">
        <v>3</v>
      </c>
      <c r="D10" s="780">
        <v>4</v>
      </c>
      <c r="E10" s="778">
        <v>5</v>
      </c>
      <c r="F10" s="778">
        <v>6</v>
      </c>
      <c r="G10" s="926">
        <v>7</v>
      </c>
      <c r="H10" s="778">
        <v>8</v>
      </c>
      <c r="I10" s="926">
        <v>9</v>
      </c>
      <c r="J10" s="926"/>
      <c r="K10" s="926"/>
      <c r="L10" s="778">
        <v>10</v>
      </c>
      <c r="M10" s="926">
        <v>11</v>
      </c>
    </row>
    <row r="11" spans="1:15" s="898" customFormat="1" ht="14.25" customHeight="1" x14ac:dyDescent="0.25">
      <c r="A11" s="764" t="s">
        <v>555</v>
      </c>
      <c r="B11" s="310"/>
      <c r="C11" s="311"/>
      <c r="D11" s="311"/>
      <c r="E11" s="310"/>
      <c r="F11" s="310"/>
      <c r="G11" s="856">
        <f>SUM(G12+G83+G129)</f>
        <v>15675.699999999999</v>
      </c>
      <c r="H11" s="856">
        <f>SUM(H12+H83+H129)</f>
        <v>2751.5</v>
      </c>
      <c r="I11" s="856">
        <f>G11+H11</f>
        <v>18427.199999999997</v>
      </c>
      <c r="J11" s="856">
        <f>SUM(J12+J83+J129)</f>
        <v>0</v>
      </c>
      <c r="K11" s="856">
        <f>I11+J11</f>
        <v>18427.199999999997</v>
      </c>
      <c r="L11" s="856">
        <f>SUM(L12+L83)</f>
        <v>126.4</v>
      </c>
      <c r="M11" s="856">
        <f>SUM(M12+M83)</f>
        <v>126.4</v>
      </c>
      <c r="O11" s="928"/>
    </row>
    <row r="12" spans="1:15" s="898" customFormat="1" ht="18" customHeight="1" x14ac:dyDescent="0.25">
      <c r="A12" s="367" t="s">
        <v>566</v>
      </c>
      <c r="B12" s="857">
        <v>40</v>
      </c>
      <c r="C12" s="362" t="s">
        <v>358</v>
      </c>
      <c r="D12" s="362" t="s">
        <v>358</v>
      </c>
      <c r="E12" s="858" t="s">
        <v>358</v>
      </c>
      <c r="F12" s="857" t="s">
        <v>358</v>
      </c>
      <c r="G12" s="859">
        <f>SUM(G29+G48+G13+G73+G36+G78)</f>
        <v>11038.4</v>
      </c>
      <c r="H12" s="859">
        <f>SUM(H29+H48+H13+H73+H36+H78)</f>
        <v>654.29999999999995</v>
      </c>
      <c r="I12" s="856">
        <f t="shared" ref="I12:I63" si="0">G12+H12</f>
        <v>11692.699999999999</v>
      </c>
      <c r="J12" s="859">
        <f>SUM(J29+J48+J13+J73+J36+J78)</f>
        <v>0</v>
      </c>
      <c r="K12" s="856">
        <f t="shared" ref="K12:K15" si="1">I12+J12</f>
        <v>11692.699999999999</v>
      </c>
      <c r="L12" s="859">
        <f>SUM(L29+L48)</f>
        <v>126.4</v>
      </c>
      <c r="M12" s="859">
        <f>SUM(M29+M48)</f>
        <v>126.4</v>
      </c>
    </row>
    <row r="13" spans="1:15" s="898" customFormat="1" ht="18" customHeight="1" x14ac:dyDescent="0.25">
      <c r="A13" s="754" t="s">
        <v>360</v>
      </c>
      <c r="B13" s="355" t="s">
        <v>567</v>
      </c>
      <c r="C13" s="355" t="s">
        <v>149</v>
      </c>
      <c r="D13" s="362"/>
      <c r="E13" s="858"/>
      <c r="F13" s="857"/>
      <c r="G13" s="859">
        <f>SUM(G14+G25)</f>
        <v>1738.6999999999998</v>
      </c>
      <c r="H13" s="859">
        <f>SUM(H14+H25)</f>
        <v>-106.69999999999999</v>
      </c>
      <c r="I13" s="856">
        <f t="shared" si="0"/>
        <v>1631.9999999999998</v>
      </c>
      <c r="J13" s="859">
        <f>SUM(J14+J25)</f>
        <v>0</v>
      </c>
      <c r="K13" s="856">
        <f t="shared" si="1"/>
        <v>1631.9999999999998</v>
      </c>
      <c r="L13" s="859"/>
      <c r="M13" s="859"/>
    </row>
    <row r="14" spans="1:15" ht="18" customHeight="1" x14ac:dyDescent="0.25">
      <c r="A14" s="319" t="s">
        <v>585</v>
      </c>
      <c r="B14" s="299" t="s">
        <v>567</v>
      </c>
      <c r="C14" s="299" t="s">
        <v>149</v>
      </c>
      <c r="D14" s="293">
        <v>1</v>
      </c>
      <c r="E14" s="860">
        <v>5220000</v>
      </c>
      <c r="F14" s="862"/>
      <c r="G14" s="861">
        <f>SUM(G15)</f>
        <v>1562.8</v>
      </c>
      <c r="H14" s="861">
        <f>SUM(H15)</f>
        <v>-106.69999999999999</v>
      </c>
      <c r="I14" s="977">
        <f t="shared" si="0"/>
        <v>1456.1</v>
      </c>
      <c r="J14" s="861">
        <f>SUM(J15)</f>
        <v>0</v>
      </c>
      <c r="K14" s="977">
        <f t="shared" si="1"/>
        <v>1456.1</v>
      </c>
      <c r="L14" s="861"/>
      <c r="M14" s="861"/>
    </row>
    <row r="15" spans="1:15" ht="32.25" customHeight="1" x14ac:dyDescent="0.25">
      <c r="A15" s="753" t="s">
        <v>780</v>
      </c>
      <c r="B15" s="299" t="s">
        <v>567</v>
      </c>
      <c r="C15" s="299" t="s">
        <v>149</v>
      </c>
      <c r="D15" s="293">
        <v>1</v>
      </c>
      <c r="E15" s="860">
        <v>5224500</v>
      </c>
      <c r="F15" s="862"/>
      <c r="G15" s="861">
        <f>SUM(G20+G18+G16)</f>
        <v>1562.8</v>
      </c>
      <c r="H15" s="861">
        <f>SUM(H20)</f>
        <v>-106.69999999999999</v>
      </c>
      <c r="I15" s="977">
        <f t="shared" si="0"/>
        <v>1456.1</v>
      </c>
      <c r="J15" s="861">
        <f>SUM(J20)</f>
        <v>0</v>
      </c>
      <c r="K15" s="977">
        <f t="shared" si="1"/>
        <v>1456.1</v>
      </c>
      <c r="L15" s="861"/>
      <c r="M15" s="861"/>
    </row>
    <row r="16" spans="1:15" ht="16.5" customHeight="1" x14ac:dyDescent="0.25">
      <c r="A16" s="753" t="s">
        <v>1292</v>
      </c>
      <c r="B16" s="299" t="s">
        <v>567</v>
      </c>
      <c r="C16" s="299" t="s">
        <v>149</v>
      </c>
      <c r="D16" s="293">
        <v>1</v>
      </c>
      <c r="E16" s="860">
        <v>5224500</v>
      </c>
      <c r="F16" s="862">
        <v>110</v>
      </c>
      <c r="G16" s="861">
        <f>G17</f>
        <v>27.3</v>
      </c>
      <c r="H16" s="861">
        <f t="shared" ref="H16:K16" si="2">H17</f>
        <v>0</v>
      </c>
      <c r="I16" s="861">
        <f t="shared" si="2"/>
        <v>27.3</v>
      </c>
      <c r="J16" s="861">
        <f t="shared" si="2"/>
        <v>0</v>
      </c>
      <c r="K16" s="861">
        <f t="shared" si="2"/>
        <v>27.3</v>
      </c>
      <c r="L16" s="861"/>
      <c r="M16" s="861"/>
    </row>
    <row r="17" spans="1:15" ht="21" customHeight="1" x14ac:dyDescent="0.25">
      <c r="A17" s="753" t="s">
        <v>1293</v>
      </c>
      <c r="B17" s="299" t="s">
        <v>567</v>
      </c>
      <c r="C17" s="299" t="s">
        <v>149</v>
      </c>
      <c r="D17" s="293">
        <v>1</v>
      </c>
      <c r="E17" s="860">
        <v>5224500</v>
      </c>
      <c r="F17" s="862">
        <v>111</v>
      </c>
      <c r="G17" s="861">
        <v>27.3</v>
      </c>
      <c r="H17" s="861"/>
      <c r="I17" s="861">
        <f>G17+H17</f>
        <v>27.3</v>
      </c>
      <c r="J17" s="861"/>
      <c r="K17" s="861">
        <f>I17+J17</f>
        <v>27.3</v>
      </c>
      <c r="L17" s="861"/>
      <c r="M17" s="861"/>
    </row>
    <row r="18" spans="1:15" ht="24" customHeight="1" x14ac:dyDescent="0.25">
      <c r="A18" s="319" t="s">
        <v>725</v>
      </c>
      <c r="B18" s="299" t="s">
        <v>567</v>
      </c>
      <c r="C18" s="299" t="s">
        <v>149</v>
      </c>
      <c r="D18" s="293">
        <v>1</v>
      </c>
      <c r="E18" s="860">
        <v>5224500</v>
      </c>
      <c r="F18" s="862">
        <v>240</v>
      </c>
      <c r="G18" s="861">
        <f>SUM(G19)</f>
        <v>100</v>
      </c>
      <c r="H18" s="861">
        <f>SUM(H19)</f>
        <v>0</v>
      </c>
      <c r="I18" s="977">
        <f t="shared" si="0"/>
        <v>100</v>
      </c>
      <c r="J18" s="861">
        <f>SUM(J19)</f>
        <v>0</v>
      </c>
      <c r="K18" s="977">
        <f t="shared" ref="K18:K24" si="3">I18+J18</f>
        <v>100</v>
      </c>
      <c r="L18" s="861">
        <f t="shared" ref="L18:M18" si="4">SUM(L19)</f>
        <v>0</v>
      </c>
      <c r="M18" s="861">
        <f t="shared" si="4"/>
        <v>0</v>
      </c>
    </row>
    <row r="19" spans="1:15" ht="19.5" customHeight="1" x14ac:dyDescent="0.25">
      <c r="A19" s="319" t="s">
        <v>563</v>
      </c>
      <c r="B19" s="299" t="s">
        <v>567</v>
      </c>
      <c r="C19" s="299" t="s">
        <v>149</v>
      </c>
      <c r="D19" s="293">
        <v>1</v>
      </c>
      <c r="E19" s="860">
        <v>5224500</v>
      </c>
      <c r="F19" s="862">
        <v>244</v>
      </c>
      <c r="G19" s="861">
        <v>100</v>
      </c>
      <c r="H19" s="861"/>
      <c r="I19" s="977">
        <f t="shared" si="0"/>
        <v>100</v>
      </c>
      <c r="J19" s="861"/>
      <c r="K19" s="977">
        <f t="shared" si="3"/>
        <v>100</v>
      </c>
      <c r="L19" s="861"/>
      <c r="M19" s="861"/>
    </row>
    <row r="20" spans="1:15" ht="32.25" customHeight="1" x14ac:dyDescent="0.25">
      <c r="A20" s="319" t="s">
        <v>596</v>
      </c>
      <c r="B20" s="299" t="s">
        <v>567</v>
      </c>
      <c r="C20" s="299" t="s">
        <v>149</v>
      </c>
      <c r="D20" s="293">
        <v>1</v>
      </c>
      <c r="E20" s="860">
        <v>5224500</v>
      </c>
      <c r="F20" s="862">
        <v>600</v>
      </c>
      <c r="G20" s="861">
        <f>SUM(G21+G23)</f>
        <v>1435.5</v>
      </c>
      <c r="H20" s="861">
        <f>SUM(H21+H23)</f>
        <v>-106.69999999999999</v>
      </c>
      <c r="I20" s="977">
        <f t="shared" si="0"/>
        <v>1328.8</v>
      </c>
      <c r="J20" s="861">
        <f>SUM(J21+J23)</f>
        <v>0</v>
      </c>
      <c r="K20" s="977">
        <f t="shared" si="3"/>
        <v>1328.8</v>
      </c>
      <c r="L20" s="861"/>
      <c r="M20" s="861"/>
      <c r="O20" s="929"/>
    </row>
    <row r="21" spans="1:15" ht="18" customHeight="1" x14ac:dyDescent="0.25">
      <c r="A21" s="319" t="s">
        <v>582</v>
      </c>
      <c r="B21" s="299" t="s">
        <v>567</v>
      </c>
      <c r="C21" s="299" t="s">
        <v>149</v>
      </c>
      <c r="D21" s="293">
        <v>1</v>
      </c>
      <c r="E21" s="860">
        <v>5224500</v>
      </c>
      <c r="F21" s="862">
        <v>610</v>
      </c>
      <c r="G21" s="861">
        <f>SUM(G22)</f>
        <v>1107.4000000000001</v>
      </c>
      <c r="H21" s="861">
        <f>SUM(H22)</f>
        <v>-80.099999999999994</v>
      </c>
      <c r="I21" s="977">
        <f t="shared" si="0"/>
        <v>1027.3000000000002</v>
      </c>
      <c r="J21" s="861">
        <f>SUM(J22)</f>
        <v>0</v>
      </c>
      <c r="K21" s="977">
        <f t="shared" si="3"/>
        <v>1027.3000000000002</v>
      </c>
      <c r="L21" s="861"/>
      <c r="M21" s="861"/>
    </row>
    <row r="22" spans="1:15" ht="18" customHeight="1" x14ac:dyDescent="0.25">
      <c r="A22" s="753" t="s">
        <v>584</v>
      </c>
      <c r="B22" s="299" t="s">
        <v>567</v>
      </c>
      <c r="C22" s="299" t="s">
        <v>149</v>
      </c>
      <c r="D22" s="293">
        <v>1</v>
      </c>
      <c r="E22" s="860">
        <v>5224500</v>
      </c>
      <c r="F22" s="862">
        <v>612</v>
      </c>
      <c r="G22" s="861">
        <v>1107.4000000000001</v>
      </c>
      <c r="H22" s="861">
        <v>-80.099999999999994</v>
      </c>
      <c r="I22" s="977">
        <f t="shared" si="0"/>
        <v>1027.3000000000002</v>
      </c>
      <c r="J22" s="861"/>
      <c r="K22" s="977">
        <f t="shared" si="3"/>
        <v>1027.3000000000002</v>
      </c>
      <c r="L22" s="861"/>
      <c r="M22" s="861"/>
    </row>
    <row r="23" spans="1:15" ht="18" customHeight="1" x14ac:dyDescent="0.25">
      <c r="A23" s="319" t="s">
        <v>598</v>
      </c>
      <c r="B23" s="299" t="s">
        <v>567</v>
      </c>
      <c r="C23" s="299" t="s">
        <v>149</v>
      </c>
      <c r="D23" s="293">
        <v>1</v>
      </c>
      <c r="E23" s="860">
        <v>5224500</v>
      </c>
      <c r="F23" s="862">
        <v>620</v>
      </c>
      <c r="G23" s="861">
        <f>SUM(G24)</f>
        <v>328.1</v>
      </c>
      <c r="H23" s="861">
        <f>SUM(H24)</f>
        <v>-26.6</v>
      </c>
      <c r="I23" s="977">
        <f t="shared" si="0"/>
        <v>301.5</v>
      </c>
      <c r="J23" s="861">
        <f>SUM(J24)</f>
        <v>0</v>
      </c>
      <c r="K23" s="977">
        <f t="shared" si="3"/>
        <v>301.5</v>
      </c>
      <c r="L23" s="861"/>
      <c r="M23" s="861"/>
    </row>
    <row r="24" spans="1:15" ht="18" customHeight="1" x14ac:dyDescent="0.25">
      <c r="A24" s="753" t="s">
        <v>600</v>
      </c>
      <c r="B24" s="299" t="s">
        <v>567</v>
      </c>
      <c r="C24" s="299" t="s">
        <v>149</v>
      </c>
      <c r="D24" s="293">
        <v>1</v>
      </c>
      <c r="E24" s="860">
        <v>5224500</v>
      </c>
      <c r="F24" s="862">
        <v>622</v>
      </c>
      <c r="G24" s="861">
        <v>328.1</v>
      </c>
      <c r="H24" s="861">
        <v>-26.6</v>
      </c>
      <c r="I24" s="977">
        <f t="shared" si="0"/>
        <v>301.5</v>
      </c>
      <c r="J24" s="861"/>
      <c r="K24" s="977">
        <f t="shared" si="3"/>
        <v>301.5</v>
      </c>
      <c r="L24" s="861"/>
      <c r="M24" s="861"/>
    </row>
    <row r="25" spans="1:15" s="898" customFormat="1" ht="18" customHeight="1" x14ac:dyDescent="0.25">
      <c r="A25" s="754" t="s">
        <v>212</v>
      </c>
      <c r="B25" s="355" t="s">
        <v>567</v>
      </c>
      <c r="C25" s="355" t="s">
        <v>149</v>
      </c>
      <c r="D25" s="355">
        <v>12</v>
      </c>
      <c r="E25" s="858"/>
      <c r="F25" s="857"/>
      <c r="G25" s="859">
        <f>G26</f>
        <v>175.89999999999998</v>
      </c>
      <c r="H25" s="859">
        <f t="shared" ref="H25:K25" si="5">H26</f>
        <v>0</v>
      </c>
      <c r="I25" s="859">
        <f t="shared" si="5"/>
        <v>175.89999999999998</v>
      </c>
      <c r="J25" s="859">
        <f t="shared" si="5"/>
        <v>0</v>
      </c>
      <c r="K25" s="859">
        <f t="shared" si="5"/>
        <v>175.89999999999998</v>
      </c>
      <c r="L25" s="859"/>
      <c r="M25" s="859"/>
    </row>
    <row r="26" spans="1:15" ht="47.25" customHeight="1" x14ac:dyDescent="0.25">
      <c r="A26" s="274" t="s">
        <v>740</v>
      </c>
      <c r="B26" s="299" t="s">
        <v>567</v>
      </c>
      <c r="C26" s="299" t="s">
        <v>149</v>
      </c>
      <c r="D26" s="299" t="s">
        <v>213</v>
      </c>
      <c r="E26" s="860">
        <v>5220400</v>
      </c>
      <c r="F26" s="862"/>
      <c r="G26" s="861">
        <f>SUM(G27:G28)</f>
        <v>175.89999999999998</v>
      </c>
      <c r="H26" s="861">
        <f>SUM(H27:H28)</f>
        <v>0</v>
      </c>
      <c r="I26" s="861">
        <f t="shared" ref="I26:I27" si="6">SUM(G26:H26)</f>
        <v>175.89999999999998</v>
      </c>
      <c r="J26" s="861">
        <f>SUM(J27:J28)</f>
        <v>0</v>
      </c>
      <c r="K26" s="861">
        <f t="shared" ref="K26:K27" si="7">SUM(I26:J26)</f>
        <v>175.89999999999998</v>
      </c>
      <c r="L26" s="861"/>
      <c r="M26" s="861"/>
    </row>
    <row r="27" spans="1:15" ht="18.75" customHeight="1" x14ac:dyDescent="0.25">
      <c r="A27" s="319" t="s">
        <v>563</v>
      </c>
      <c r="B27" s="299" t="s">
        <v>567</v>
      </c>
      <c r="C27" s="299" t="s">
        <v>149</v>
      </c>
      <c r="D27" s="299" t="s">
        <v>213</v>
      </c>
      <c r="E27" s="860">
        <v>5220400</v>
      </c>
      <c r="F27" s="862">
        <v>244</v>
      </c>
      <c r="G27" s="861">
        <v>1.2</v>
      </c>
      <c r="H27" s="861"/>
      <c r="I27" s="861">
        <f t="shared" si="6"/>
        <v>1.2</v>
      </c>
      <c r="J27" s="861"/>
      <c r="K27" s="861">
        <f t="shared" si="7"/>
        <v>1.2</v>
      </c>
      <c r="L27" s="861"/>
      <c r="M27" s="861"/>
    </row>
    <row r="28" spans="1:15" ht="41.25" customHeight="1" x14ac:dyDescent="0.25">
      <c r="A28" s="319" t="s">
        <v>1270</v>
      </c>
      <c r="B28" s="299" t="s">
        <v>567</v>
      </c>
      <c r="C28" s="299" t="s">
        <v>149</v>
      </c>
      <c r="D28" s="299" t="s">
        <v>213</v>
      </c>
      <c r="E28" s="860">
        <v>5220401</v>
      </c>
      <c r="F28" s="862">
        <v>810</v>
      </c>
      <c r="G28" s="861">
        <v>174.7</v>
      </c>
      <c r="H28" s="861"/>
      <c r="I28" s="861">
        <f>SUM(G28:H28)</f>
        <v>174.7</v>
      </c>
      <c r="J28" s="861"/>
      <c r="K28" s="861">
        <f>SUM(I28:J28)</f>
        <v>174.7</v>
      </c>
      <c r="L28" s="861"/>
      <c r="M28" s="861"/>
    </row>
    <row r="29" spans="1:15" s="898" customFormat="1" ht="18.75" customHeight="1" x14ac:dyDescent="0.25">
      <c r="A29" s="367" t="s">
        <v>362</v>
      </c>
      <c r="B29" s="857">
        <v>40</v>
      </c>
      <c r="C29" s="362">
        <v>5</v>
      </c>
      <c r="D29" s="362" t="s">
        <v>358</v>
      </c>
      <c r="E29" s="858" t="s">
        <v>358</v>
      </c>
      <c r="F29" s="857" t="s">
        <v>358</v>
      </c>
      <c r="G29" s="859">
        <f t="shared" ref="G29:J33" si="8">G30</f>
        <v>5754.3</v>
      </c>
      <c r="H29" s="859">
        <f t="shared" si="8"/>
        <v>0</v>
      </c>
      <c r="I29" s="856">
        <f t="shared" si="0"/>
        <v>5754.3</v>
      </c>
      <c r="J29" s="859">
        <f t="shared" si="8"/>
        <v>0</v>
      </c>
      <c r="K29" s="856">
        <f t="shared" ref="K29:K34" si="9">I29+J29</f>
        <v>5754.3</v>
      </c>
      <c r="L29" s="859"/>
      <c r="M29" s="859"/>
    </row>
    <row r="30" spans="1:15" s="898" customFormat="1" ht="18" customHeight="1" x14ac:dyDescent="0.25">
      <c r="A30" s="367" t="s">
        <v>222</v>
      </c>
      <c r="B30" s="857">
        <v>40</v>
      </c>
      <c r="C30" s="362">
        <v>5</v>
      </c>
      <c r="D30" s="362">
        <v>2</v>
      </c>
      <c r="E30" s="858" t="s">
        <v>358</v>
      </c>
      <c r="F30" s="857" t="s">
        <v>358</v>
      </c>
      <c r="G30" s="859">
        <f t="shared" si="8"/>
        <v>5754.3</v>
      </c>
      <c r="H30" s="859">
        <f t="shared" si="8"/>
        <v>0</v>
      </c>
      <c r="I30" s="856">
        <f t="shared" si="0"/>
        <v>5754.3</v>
      </c>
      <c r="J30" s="859">
        <f t="shared" si="8"/>
        <v>0</v>
      </c>
      <c r="K30" s="856">
        <f t="shared" si="9"/>
        <v>5754.3</v>
      </c>
      <c r="L30" s="859"/>
      <c r="M30" s="859"/>
    </row>
    <row r="31" spans="1:15" ht="18" customHeight="1" x14ac:dyDescent="0.25">
      <c r="A31" s="319" t="s">
        <v>585</v>
      </c>
      <c r="B31" s="862">
        <v>40</v>
      </c>
      <c r="C31" s="293">
        <v>5</v>
      </c>
      <c r="D31" s="293">
        <v>2</v>
      </c>
      <c r="E31" s="860">
        <v>5220000</v>
      </c>
      <c r="F31" s="862" t="s">
        <v>358</v>
      </c>
      <c r="G31" s="861">
        <f t="shared" si="8"/>
        <v>5754.3</v>
      </c>
      <c r="H31" s="861">
        <f t="shared" si="8"/>
        <v>0</v>
      </c>
      <c r="I31" s="977">
        <f t="shared" si="0"/>
        <v>5754.3</v>
      </c>
      <c r="J31" s="861">
        <f t="shared" si="8"/>
        <v>0</v>
      </c>
      <c r="K31" s="977">
        <f t="shared" si="9"/>
        <v>5754.3</v>
      </c>
      <c r="L31" s="861"/>
      <c r="M31" s="861"/>
    </row>
    <row r="32" spans="1:15" ht="48.75" customHeight="1" x14ac:dyDescent="0.25">
      <c r="A32" s="319" t="s">
        <v>592</v>
      </c>
      <c r="B32" s="862">
        <v>40</v>
      </c>
      <c r="C32" s="293">
        <v>5</v>
      </c>
      <c r="D32" s="293">
        <v>2</v>
      </c>
      <c r="E32" s="860">
        <v>5222100</v>
      </c>
      <c r="F32" s="862" t="s">
        <v>358</v>
      </c>
      <c r="G32" s="861">
        <f t="shared" si="8"/>
        <v>5754.3</v>
      </c>
      <c r="H32" s="861">
        <f t="shared" si="8"/>
        <v>0</v>
      </c>
      <c r="I32" s="977">
        <f t="shared" si="0"/>
        <v>5754.3</v>
      </c>
      <c r="J32" s="861">
        <f t="shared" si="8"/>
        <v>0</v>
      </c>
      <c r="K32" s="977">
        <f t="shared" si="9"/>
        <v>5754.3</v>
      </c>
      <c r="L32" s="861"/>
      <c r="M32" s="861"/>
    </row>
    <row r="33" spans="1:13" ht="16.5" customHeight="1" x14ac:dyDescent="0.25">
      <c r="A33" s="319" t="s">
        <v>564</v>
      </c>
      <c r="B33" s="862">
        <v>40</v>
      </c>
      <c r="C33" s="293">
        <v>5</v>
      </c>
      <c r="D33" s="293">
        <v>2</v>
      </c>
      <c r="E33" s="860">
        <v>5222100</v>
      </c>
      <c r="F33" s="862">
        <v>800</v>
      </c>
      <c r="G33" s="861">
        <f t="shared" si="8"/>
        <v>5754.3</v>
      </c>
      <c r="H33" s="861">
        <f t="shared" si="8"/>
        <v>0</v>
      </c>
      <c r="I33" s="977">
        <f t="shared" si="0"/>
        <v>5754.3</v>
      </c>
      <c r="J33" s="861">
        <f t="shared" si="8"/>
        <v>0</v>
      </c>
      <c r="K33" s="977">
        <f t="shared" si="9"/>
        <v>5754.3</v>
      </c>
      <c r="L33" s="861"/>
      <c r="M33" s="861"/>
    </row>
    <row r="34" spans="1:13" ht="33" customHeight="1" x14ac:dyDescent="0.25">
      <c r="A34" s="319" t="s">
        <v>587</v>
      </c>
      <c r="B34" s="862">
        <v>40</v>
      </c>
      <c r="C34" s="293">
        <v>5</v>
      </c>
      <c r="D34" s="293">
        <v>2</v>
      </c>
      <c r="E34" s="860">
        <v>5222100</v>
      </c>
      <c r="F34" s="862">
        <v>810</v>
      </c>
      <c r="G34" s="861">
        <v>5754.3</v>
      </c>
      <c r="H34" s="861"/>
      <c r="I34" s="977">
        <f t="shared" si="0"/>
        <v>5754.3</v>
      </c>
      <c r="J34" s="861"/>
      <c r="K34" s="977">
        <f t="shared" si="9"/>
        <v>5754.3</v>
      </c>
      <c r="L34" s="861"/>
      <c r="M34" s="861"/>
    </row>
    <row r="35" spans="1:13" ht="17.25" customHeight="1" x14ac:dyDescent="0.25">
      <c r="A35" s="367" t="s">
        <v>1278</v>
      </c>
      <c r="B35" s="857">
        <v>40</v>
      </c>
      <c r="C35" s="362">
        <v>7</v>
      </c>
      <c r="D35" s="362"/>
      <c r="E35" s="858"/>
      <c r="F35" s="857"/>
      <c r="G35" s="859">
        <f>G36</f>
        <v>2769.3</v>
      </c>
      <c r="H35" s="859">
        <f>SUM(H36)</f>
        <v>116</v>
      </c>
      <c r="I35" s="859">
        <f t="shared" ref="I35:K35" si="10">SUM(I36)</f>
        <v>2885.3</v>
      </c>
      <c r="J35" s="859">
        <f>SUM(J36)</f>
        <v>0</v>
      </c>
      <c r="K35" s="859">
        <f t="shared" si="10"/>
        <v>2885.3</v>
      </c>
      <c r="L35" s="859"/>
      <c r="M35" s="859"/>
    </row>
    <row r="36" spans="1:13" s="898" customFormat="1" ht="16.5" customHeight="1" x14ac:dyDescent="0.25">
      <c r="A36" s="754" t="s">
        <v>240</v>
      </c>
      <c r="B36" s="857">
        <v>40</v>
      </c>
      <c r="C36" s="362">
        <v>7</v>
      </c>
      <c r="D36" s="362">
        <v>2</v>
      </c>
      <c r="E36" s="858" t="s">
        <v>358</v>
      </c>
      <c r="F36" s="857" t="s">
        <v>358</v>
      </c>
      <c r="G36" s="859">
        <f>G37+G42</f>
        <v>2769.3</v>
      </c>
      <c r="H36" s="859">
        <f>SUM(H37)</f>
        <v>116</v>
      </c>
      <c r="I36" s="856">
        <f t="shared" si="0"/>
        <v>2885.3</v>
      </c>
      <c r="J36" s="859">
        <f>SUM(J37)</f>
        <v>0</v>
      </c>
      <c r="K36" s="856">
        <f t="shared" ref="K36" si="11">I36+J36</f>
        <v>2885.3</v>
      </c>
      <c r="L36" s="859"/>
      <c r="M36" s="859"/>
    </row>
    <row r="37" spans="1:13" s="898" customFormat="1" ht="21" customHeight="1" x14ac:dyDescent="0.25">
      <c r="A37" s="754" t="s">
        <v>1279</v>
      </c>
      <c r="B37" s="857">
        <v>40</v>
      </c>
      <c r="C37" s="362">
        <v>7</v>
      </c>
      <c r="D37" s="362">
        <v>2</v>
      </c>
      <c r="E37" s="860">
        <v>4239900</v>
      </c>
      <c r="F37" s="857">
        <v>600</v>
      </c>
      <c r="G37" s="859">
        <f>SUM(G38+G40)</f>
        <v>2769.3</v>
      </c>
      <c r="H37" s="861">
        <f>SUM(H38+H40)</f>
        <v>116</v>
      </c>
      <c r="I37" s="861">
        <f t="shared" ref="I37:K37" si="12">SUM(I38+I40)</f>
        <v>2885.3</v>
      </c>
      <c r="J37" s="861">
        <f>SUM(J38+J40)</f>
        <v>0</v>
      </c>
      <c r="K37" s="861">
        <f t="shared" si="12"/>
        <v>2885.3</v>
      </c>
      <c r="L37" s="859"/>
      <c r="M37" s="859"/>
    </row>
    <row r="38" spans="1:13" s="898" customFormat="1" ht="16.5" customHeight="1" x14ac:dyDescent="0.25">
      <c r="A38" s="319" t="s">
        <v>582</v>
      </c>
      <c r="B38" s="862">
        <v>40</v>
      </c>
      <c r="C38" s="293">
        <v>7</v>
      </c>
      <c r="D38" s="293">
        <v>2</v>
      </c>
      <c r="E38" s="860">
        <v>4239900</v>
      </c>
      <c r="F38" s="862">
        <v>610</v>
      </c>
      <c r="G38" s="861">
        <f>G39</f>
        <v>1805</v>
      </c>
      <c r="H38" s="861">
        <f>SUM(H39)</f>
        <v>116</v>
      </c>
      <c r="I38" s="976">
        <f>SUM(G38:H38)</f>
        <v>1921</v>
      </c>
      <c r="J38" s="861">
        <f>SUM(J39)</f>
        <v>0</v>
      </c>
      <c r="K38" s="976">
        <f>SUM(I38:J38)</f>
        <v>1921</v>
      </c>
      <c r="L38" s="859"/>
      <c r="M38" s="859"/>
    </row>
    <row r="39" spans="1:13" s="898" customFormat="1" ht="16.5" customHeight="1" x14ac:dyDescent="0.25">
      <c r="A39" s="753" t="s">
        <v>584</v>
      </c>
      <c r="B39" s="862">
        <v>40</v>
      </c>
      <c r="C39" s="293">
        <v>7</v>
      </c>
      <c r="D39" s="293">
        <v>2</v>
      </c>
      <c r="E39" s="860">
        <v>4239900</v>
      </c>
      <c r="F39" s="862">
        <v>612</v>
      </c>
      <c r="G39" s="861">
        <v>1805</v>
      </c>
      <c r="H39" s="861">
        <v>116</v>
      </c>
      <c r="I39" s="976">
        <f t="shared" ref="I39:I41" si="13">SUM(G39:H39)</f>
        <v>1921</v>
      </c>
      <c r="J39" s="861"/>
      <c r="K39" s="976">
        <f t="shared" ref="K39:K41" si="14">SUM(I39:J39)</f>
        <v>1921</v>
      </c>
      <c r="L39" s="859"/>
      <c r="M39" s="859"/>
    </row>
    <row r="40" spans="1:13" s="898" customFormat="1" ht="16.5" customHeight="1" x14ac:dyDescent="0.25">
      <c r="A40" s="319" t="s">
        <v>598</v>
      </c>
      <c r="B40" s="862">
        <v>40</v>
      </c>
      <c r="C40" s="293">
        <v>7</v>
      </c>
      <c r="D40" s="293">
        <v>2</v>
      </c>
      <c r="E40" s="860">
        <v>4239900</v>
      </c>
      <c r="F40" s="862">
        <v>620</v>
      </c>
      <c r="G40" s="861">
        <f>G41</f>
        <v>964.3</v>
      </c>
      <c r="H40" s="861">
        <f>SUM(H41)</f>
        <v>0</v>
      </c>
      <c r="I40" s="976">
        <f t="shared" si="13"/>
        <v>964.3</v>
      </c>
      <c r="J40" s="861">
        <f>SUM(J41)</f>
        <v>0</v>
      </c>
      <c r="K40" s="976">
        <f t="shared" si="14"/>
        <v>964.3</v>
      </c>
      <c r="L40" s="859"/>
      <c r="M40" s="859"/>
    </row>
    <row r="41" spans="1:13" s="898" customFormat="1" ht="16.5" customHeight="1" x14ac:dyDescent="0.25">
      <c r="A41" s="753" t="s">
        <v>600</v>
      </c>
      <c r="B41" s="862">
        <v>40</v>
      </c>
      <c r="C41" s="293">
        <v>7</v>
      </c>
      <c r="D41" s="293">
        <v>2</v>
      </c>
      <c r="E41" s="860">
        <v>4239900</v>
      </c>
      <c r="F41" s="862">
        <v>622</v>
      </c>
      <c r="G41" s="861">
        <v>964.3</v>
      </c>
      <c r="H41" s="861"/>
      <c r="I41" s="976">
        <f t="shared" si="13"/>
        <v>964.3</v>
      </c>
      <c r="J41" s="861"/>
      <c r="K41" s="976">
        <f t="shared" si="14"/>
        <v>964.3</v>
      </c>
      <c r="L41" s="859"/>
      <c r="M41" s="859"/>
    </row>
    <row r="42" spans="1:13" ht="15.75" hidden="1" x14ac:dyDescent="0.25">
      <c r="A42" s="319" t="s">
        <v>585</v>
      </c>
      <c r="B42" s="862">
        <v>40</v>
      </c>
      <c r="C42" s="293">
        <v>7</v>
      </c>
      <c r="D42" s="293">
        <v>2</v>
      </c>
      <c r="E42" s="860">
        <v>5220000</v>
      </c>
      <c r="F42" s="862" t="s">
        <v>358</v>
      </c>
      <c r="G42" s="861">
        <f t="shared" ref="G42:G46" si="15">SUM(G43)</f>
        <v>0</v>
      </c>
      <c r="H42" s="861"/>
      <c r="I42" s="856">
        <f t="shared" si="0"/>
        <v>0</v>
      </c>
      <c r="J42" s="861"/>
      <c r="K42" s="856">
        <f t="shared" ref="K42:K63" si="16">I42+J42</f>
        <v>0</v>
      </c>
      <c r="L42" s="861">
        <v>0</v>
      </c>
      <c r="M42" s="861">
        <v>0</v>
      </c>
    </row>
    <row r="43" spans="1:13" ht="15.75" hidden="1" x14ac:dyDescent="0.25">
      <c r="A43" s="319" t="s">
        <v>601</v>
      </c>
      <c r="B43" s="862">
        <v>40</v>
      </c>
      <c r="C43" s="293">
        <v>7</v>
      </c>
      <c r="D43" s="293">
        <v>2</v>
      </c>
      <c r="E43" s="860">
        <v>5222800</v>
      </c>
      <c r="F43" s="862" t="s">
        <v>358</v>
      </c>
      <c r="G43" s="861">
        <f t="shared" si="15"/>
        <v>0</v>
      </c>
      <c r="H43" s="861"/>
      <c r="I43" s="856">
        <f t="shared" si="0"/>
        <v>0</v>
      </c>
      <c r="J43" s="861"/>
      <c r="K43" s="856">
        <f t="shared" si="16"/>
        <v>0</v>
      </c>
      <c r="L43" s="861">
        <v>0</v>
      </c>
      <c r="M43" s="861">
        <v>0</v>
      </c>
    </row>
    <row r="44" spans="1:13" ht="31.5" hidden="1" x14ac:dyDescent="0.25">
      <c r="A44" s="319" t="s">
        <v>724</v>
      </c>
      <c r="B44" s="862">
        <v>40</v>
      </c>
      <c r="C44" s="293">
        <v>7</v>
      </c>
      <c r="D44" s="293">
        <v>2</v>
      </c>
      <c r="E44" s="860">
        <v>5222810</v>
      </c>
      <c r="F44" s="862" t="s">
        <v>358</v>
      </c>
      <c r="G44" s="861">
        <f t="shared" si="15"/>
        <v>0</v>
      </c>
      <c r="H44" s="861"/>
      <c r="I44" s="856">
        <f t="shared" si="0"/>
        <v>0</v>
      </c>
      <c r="J44" s="861"/>
      <c r="K44" s="856">
        <f t="shared" si="16"/>
        <v>0</v>
      </c>
      <c r="L44" s="861">
        <v>0</v>
      </c>
      <c r="M44" s="861">
        <v>0</v>
      </c>
    </row>
    <row r="45" spans="1:13" ht="31.5" hidden="1" x14ac:dyDescent="0.25">
      <c r="A45" s="319" t="s">
        <v>596</v>
      </c>
      <c r="B45" s="862">
        <v>40</v>
      </c>
      <c r="C45" s="293">
        <v>7</v>
      </c>
      <c r="D45" s="293">
        <v>2</v>
      </c>
      <c r="E45" s="860">
        <v>5222810</v>
      </c>
      <c r="F45" s="862">
        <v>600</v>
      </c>
      <c r="G45" s="861">
        <f t="shared" si="15"/>
        <v>0</v>
      </c>
      <c r="H45" s="861"/>
      <c r="I45" s="856">
        <f t="shared" si="0"/>
        <v>0</v>
      </c>
      <c r="J45" s="861"/>
      <c r="K45" s="856">
        <f t="shared" si="16"/>
        <v>0</v>
      </c>
      <c r="L45" s="861"/>
      <c r="M45" s="861"/>
    </row>
    <row r="46" spans="1:13" ht="15.75" hidden="1" x14ac:dyDescent="0.25">
      <c r="A46" s="319" t="s">
        <v>582</v>
      </c>
      <c r="B46" s="862">
        <v>40</v>
      </c>
      <c r="C46" s="293">
        <v>7</v>
      </c>
      <c r="D46" s="293">
        <v>2</v>
      </c>
      <c r="E46" s="860">
        <v>5222810</v>
      </c>
      <c r="F46" s="862">
        <v>610</v>
      </c>
      <c r="G46" s="861">
        <f t="shared" si="15"/>
        <v>0</v>
      </c>
      <c r="H46" s="861"/>
      <c r="I46" s="856">
        <f t="shared" si="0"/>
        <v>0</v>
      </c>
      <c r="J46" s="861"/>
      <c r="K46" s="856">
        <f t="shared" si="16"/>
        <v>0</v>
      </c>
      <c r="L46" s="861">
        <v>0</v>
      </c>
      <c r="M46" s="861">
        <v>0</v>
      </c>
    </row>
    <row r="47" spans="1:13" ht="15.75" hidden="1" x14ac:dyDescent="0.25">
      <c r="A47" s="753" t="s">
        <v>584</v>
      </c>
      <c r="B47" s="862">
        <v>40</v>
      </c>
      <c r="C47" s="293">
        <v>7</v>
      </c>
      <c r="D47" s="293">
        <v>2</v>
      </c>
      <c r="E47" s="860">
        <v>5222810</v>
      </c>
      <c r="F47" s="862">
        <v>612</v>
      </c>
      <c r="G47" s="861"/>
      <c r="H47" s="861"/>
      <c r="I47" s="856">
        <f t="shared" si="0"/>
        <v>0</v>
      </c>
      <c r="J47" s="861"/>
      <c r="K47" s="856">
        <f t="shared" si="16"/>
        <v>0</v>
      </c>
      <c r="L47" s="861">
        <v>0</v>
      </c>
      <c r="M47" s="861">
        <v>0</v>
      </c>
    </row>
    <row r="48" spans="1:13" s="898" customFormat="1" ht="15.75" x14ac:dyDescent="0.25">
      <c r="A48" s="367" t="s">
        <v>722</v>
      </c>
      <c r="B48" s="857">
        <v>40</v>
      </c>
      <c r="C48" s="362">
        <v>8</v>
      </c>
      <c r="D48" s="362" t="s">
        <v>358</v>
      </c>
      <c r="E48" s="858" t="s">
        <v>358</v>
      </c>
      <c r="F48" s="857" t="s">
        <v>358</v>
      </c>
      <c r="G48" s="859">
        <f>SUM(G49)</f>
        <v>326.39999999999998</v>
      </c>
      <c r="H48" s="859">
        <f>SUM(H49)</f>
        <v>345</v>
      </c>
      <c r="I48" s="856">
        <f t="shared" si="0"/>
        <v>671.4</v>
      </c>
      <c r="J48" s="859">
        <f>SUM(J49)</f>
        <v>0</v>
      </c>
      <c r="K48" s="856">
        <f t="shared" si="16"/>
        <v>671.4</v>
      </c>
      <c r="L48" s="859">
        <f>SUM(L49)</f>
        <v>126.4</v>
      </c>
      <c r="M48" s="859">
        <f>SUM(M49)</f>
        <v>126.4</v>
      </c>
    </row>
    <row r="49" spans="1:13" s="898" customFormat="1" ht="15.75" x14ac:dyDescent="0.25">
      <c r="A49" s="367" t="s">
        <v>288</v>
      </c>
      <c r="B49" s="857">
        <v>40</v>
      </c>
      <c r="C49" s="362">
        <v>8</v>
      </c>
      <c r="D49" s="362">
        <v>1</v>
      </c>
      <c r="E49" s="858" t="s">
        <v>358</v>
      </c>
      <c r="F49" s="857" t="s">
        <v>358</v>
      </c>
      <c r="G49" s="859">
        <f>SUM(G50+G60+G65+G69+G71)</f>
        <v>326.39999999999998</v>
      </c>
      <c r="H49" s="859">
        <f>SUM(H50+H60)</f>
        <v>345</v>
      </c>
      <c r="I49" s="856">
        <f t="shared" si="0"/>
        <v>671.4</v>
      </c>
      <c r="J49" s="859">
        <f>SUM(J50+J60)</f>
        <v>0</v>
      </c>
      <c r="K49" s="856">
        <f t="shared" si="16"/>
        <v>671.4</v>
      </c>
      <c r="L49" s="859">
        <f>SUM(L50+L60)</f>
        <v>126.4</v>
      </c>
      <c r="M49" s="859">
        <f>SUM(M50+M60)</f>
        <v>126.4</v>
      </c>
    </row>
    <row r="50" spans="1:13" ht="15.75" x14ac:dyDescent="0.25">
      <c r="A50" s="319" t="s">
        <v>585</v>
      </c>
      <c r="B50" s="862">
        <v>40</v>
      </c>
      <c r="C50" s="293">
        <v>8</v>
      </c>
      <c r="D50" s="293">
        <v>1</v>
      </c>
      <c r="E50" s="860">
        <v>5220000</v>
      </c>
      <c r="F50" s="862" t="s">
        <v>358</v>
      </c>
      <c r="G50" s="861">
        <f>SUM(G51)</f>
        <v>200</v>
      </c>
      <c r="H50" s="861">
        <f>SUM(H51)</f>
        <v>0</v>
      </c>
      <c r="I50" s="977">
        <f t="shared" si="0"/>
        <v>200</v>
      </c>
      <c r="J50" s="861">
        <f>SUM(J51)</f>
        <v>0</v>
      </c>
      <c r="K50" s="977">
        <f t="shared" si="16"/>
        <v>200</v>
      </c>
      <c r="L50" s="861"/>
      <c r="M50" s="861"/>
    </row>
    <row r="51" spans="1:13" ht="15.75" x14ac:dyDescent="0.25">
      <c r="A51" s="319" t="s">
        <v>601</v>
      </c>
      <c r="B51" s="862">
        <v>40</v>
      </c>
      <c r="C51" s="293">
        <v>8</v>
      </c>
      <c r="D51" s="293">
        <v>1</v>
      </c>
      <c r="E51" s="860">
        <v>5222800</v>
      </c>
      <c r="F51" s="862" t="s">
        <v>358</v>
      </c>
      <c r="G51" s="861">
        <f>SUM(G56+G52)</f>
        <v>200</v>
      </c>
      <c r="H51" s="861">
        <f>SUM(H56+H52)</f>
        <v>0</v>
      </c>
      <c r="I51" s="977">
        <f t="shared" si="0"/>
        <v>200</v>
      </c>
      <c r="J51" s="861">
        <f>SUM(J56+J52)</f>
        <v>0</v>
      </c>
      <c r="K51" s="977">
        <f t="shared" si="16"/>
        <v>200</v>
      </c>
      <c r="L51" s="861"/>
      <c r="M51" s="861"/>
    </row>
    <row r="52" spans="1:13" ht="15.75" hidden="1" x14ac:dyDescent="0.25">
      <c r="A52" s="319" t="s">
        <v>602</v>
      </c>
      <c r="B52" s="862">
        <v>40</v>
      </c>
      <c r="C52" s="293">
        <v>8</v>
      </c>
      <c r="D52" s="293">
        <v>1</v>
      </c>
      <c r="E52" s="860">
        <v>5222805</v>
      </c>
      <c r="F52" s="862" t="s">
        <v>358</v>
      </c>
      <c r="G52" s="861">
        <f t="shared" ref="G52:J54" si="17">SUM(G53)</f>
        <v>0</v>
      </c>
      <c r="H52" s="861">
        <f t="shared" si="17"/>
        <v>0</v>
      </c>
      <c r="I52" s="977">
        <f t="shared" si="0"/>
        <v>0</v>
      </c>
      <c r="J52" s="861">
        <f t="shared" si="17"/>
        <v>0</v>
      </c>
      <c r="K52" s="977">
        <f t="shared" si="16"/>
        <v>0</v>
      </c>
      <c r="L52" s="861"/>
      <c r="M52" s="861"/>
    </row>
    <row r="53" spans="1:13" ht="31.5" hidden="1" x14ac:dyDescent="0.25">
      <c r="A53" s="319" t="s">
        <v>596</v>
      </c>
      <c r="B53" s="862">
        <v>40</v>
      </c>
      <c r="C53" s="293">
        <v>8</v>
      </c>
      <c r="D53" s="293">
        <v>1</v>
      </c>
      <c r="E53" s="860">
        <v>5222805</v>
      </c>
      <c r="F53" s="862">
        <v>600</v>
      </c>
      <c r="G53" s="861">
        <f t="shared" si="17"/>
        <v>0</v>
      </c>
      <c r="H53" s="861">
        <f t="shared" si="17"/>
        <v>0</v>
      </c>
      <c r="I53" s="977">
        <f t="shared" si="0"/>
        <v>0</v>
      </c>
      <c r="J53" s="861">
        <f t="shared" si="17"/>
        <v>0</v>
      </c>
      <c r="K53" s="977">
        <f t="shared" si="16"/>
        <v>0</v>
      </c>
      <c r="L53" s="861"/>
      <c r="M53" s="861"/>
    </row>
    <row r="54" spans="1:13" ht="15.75" hidden="1" x14ac:dyDescent="0.25">
      <c r="A54" s="319" t="s">
        <v>598</v>
      </c>
      <c r="B54" s="862">
        <v>40</v>
      </c>
      <c r="C54" s="293">
        <v>8</v>
      </c>
      <c r="D54" s="293">
        <v>1</v>
      </c>
      <c r="E54" s="860">
        <v>5222805</v>
      </c>
      <c r="F54" s="862">
        <v>620</v>
      </c>
      <c r="G54" s="861">
        <f t="shared" si="17"/>
        <v>0</v>
      </c>
      <c r="H54" s="861">
        <f t="shared" si="17"/>
        <v>0</v>
      </c>
      <c r="I54" s="977">
        <f t="shared" si="0"/>
        <v>0</v>
      </c>
      <c r="J54" s="861">
        <f t="shared" si="17"/>
        <v>0</v>
      </c>
      <c r="K54" s="977">
        <f t="shared" si="16"/>
        <v>0</v>
      </c>
      <c r="L54" s="861"/>
      <c r="M54" s="861"/>
    </row>
    <row r="55" spans="1:13" ht="15.75" hidden="1" x14ac:dyDescent="0.25">
      <c r="A55" s="753" t="s">
        <v>600</v>
      </c>
      <c r="B55" s="862">
        <v>40</v>
      </c>
      <c r="C55" s="293">
        <v>8</v>
      </c>
      <c r="D55" s="293">
        <v>1</v>
      </c>
      <c r="E55" s="860">
        <v>5222805</v>
      </c>
      <c r="F55" s="862">
        <v>622</v>
      </c>
      <c r="G55" s="861"/>
      <c r="H55" s="861"/>
      <c r="I55" s="977">
        <f t="shared" si="0"/>
        <v>0</v>
      </c>
      <c r="J55" s="861"/>
      <c r="K55" s="977">
        <f t="shared" si="16"/>
        <v>0</v>
      </c>
      <c r="L55" s="861"/>
      <c r="M55" s="861"/>
    </row>
    <row r="56" spans="1:13" ht="15.75" x14ac:dyDescent="0.25">
      <c r="A56" s="319" t="s">
        <v>603</v>
      </c>
      <c r="B56" s="862">
        <v>40</v>
      </c>
      <c r="C56" s="293">
        <v>8</v>
      </c>
      <c r="D56" s="293">
        <v>1</v>
      </c>
      <c r="E56" s="860">
        <v>5222806</v>
      </c>
      <c r="F56" s="862" t="s">
        <v>358</v>
      </c>
      <c r="G56" s="861">
        <f t="shared" ref="G56:J58" si="18">SUM(G57)</f>
        <v>200</v>
      </c>
      <c r="H56" s="861">
        <f t="shared" si="18"/>
        <v>0</v>
      </c>
      <c r="I56" s="977">
        <f t="shared" si="0"/>
        <v>200</v>
      </c>
      <c r="J56" s="861">
        <f t="shared" si="18"/>
        <v>0</v>
      </c>
      <c r="K56" s="977">
        <f t="shared" si="16"/>
        <v>200</v>
      </c>
      <c r="L56" s="861"/>
      <c r="M56" s="861"/>
    </row>
    <row r="57" spans="1:13" ht="31.5" x14ac:dyDescent="0.25">
      <c r="A57" s="319" t="s">
        <v>596</v>
      </c>
      <c r="B57" s="862">
        <v>40</v>
      </c>
      <c r="C57" s="293">
        <v>8</v>
      </c>
      <c r="D57" s="293">
        <v>1</v>
      </c>
      <c r="E57" s="860">
        <v>5222806</v>
      </c>
      <c r="F57" s="862">
        <v>600</v>
      </c>
      <c r="G57" s="861">
        <f t="shared" si="18"/>
        <v>200</v>
      </c>
      <c r="H57" s="861">
        <f t="shared" si="18"/>
        <v>0</v>
      </c>
      <c r="I57" s="977">
        <f t="shared" si="0"/>
        <v>200</v>
      </c>
      <c r="J57" s="861">
        <f t="shared" si="18"/>
        <v>0</v>
      </c>
      <c r="K57" s="977">
        <f t="shared" si="16"/>
        <v>200</v>
      </c>
      <c r="L57" s="861"/>
      <c r="M57" s="861"/>
    </row>
    <row r="58" spans="1:13" ht="15.75" x14ac:dyDescent="0.25">
      <c r="A58" s="319" t="s">
        <v>582</v>
      </c>
      <c r="B58" s="862">
        <v>40</v>
      </c>
      <c r="C58" s="293">
        <v>8</v>
      </c>
      <c r="D58" s="293">
        <v>1</v>
      </c>
      <c r="E58" s="860">
        <v>5222806</v>
      </c>
      <c r="F58" s="862">
        <v>610</v>
      </c>
      <c r="G58" s="861">
        <f t="shared" si="18"/>
        <v>200</v>
      </c>
      <c r="H58" s="861">
        <f t="shared" si="18"/>
        <v>0</v>
      </c>
      <c r="I58" s="977">
        <f t="shared" si="0"/>
        <v>200</v>
      </c>
      <c r="J58" s="861">
        <f t="shared" si="18"/>
        <v>0</v>
      </c>
      <c r="K58" s="977">
        <f t="shared" si="16"/>
        <v>200</v>
      </c>
      <c r="L58" s="861"/>
      <c r="M58" s="861"/>
    </row>
    <row r="59" spans="1:13" ht="15.75" x14ac:dyDescent="0.25">
      <c r="A59" s="753" t="s">
        <v>584</v>
      </c>
      <c r="B59" s="862">
        <v>40</v>
      </c>
      <c r="C59" s="293">
        <v>8</v>
      </c>
      <c r="D59" s="293">
        <v>1</v>
      </c>
      <c r="E59" s="860">
        <v>5222806</v>
      </c>
      <c r="F59" s="862">
        <v>612</v>
      </c>
      <c r="G59" s="861">
        <v>200</v>
      </c>
      <c r="H59" s="861"/>
      <c r="I59" s="977">
        <f t="shared" si="0"/>
        <v>200</v>
      </c>
      <c r="J59" s="861"/>
      <c r="K59" s="977">
        <f t="shared" si="16"/>
        <v>200</v>
      </c>
      <c r="L59" s="861"/>
      <c r="M59" s="861"/>
    </row>
    <row r="60" spans="1:13" ht="21.75" customHeight="1" x14ac:dyDescent="0.25">
      <c r="A60" s="319" t="s">
        <v>594</v>
      </c>
      <c r="B60" s="862">
        <v>40</v>
      </c>
      <c r="C60" s="293">
        <v>8</v>
      </c>
      <c r="D60" s="293">
        <v>1</v>
      </c>
      <c r="E60" s="860">
        <v>4400000</v>
      </c>
      <c r="F60" s="862" t="s">
        <v>358</v>
      </c>
      <c r="G60" s="861">
        <f>G61+G65</f>
        <v>126.4</v>
      </c>
      <c r="H60" s="861">
        <f>H61+H65</f>
        <v>345</v>
      </c>
      <c r="I60" s="977">
        <f t="shared" si="0"/>
        <v>471.4</v>
      </c>
      <c r="J60" s="861">
        <f>J61+J65</f>
        <v>0</v>
      </c>
      <c r="K60" s="977">
        <f t="shared" si="16"/>
        <v>471.4</v>
      </c>
      <c r="L60" s="861">
        <f t="shared" ref="G60:M62" si="19">L61</f>
        <v>126.4</v>
      </c>
      <c r="M60" s="861">
        <f t="shared" si="19"/>
        <v>126.4</v>
      </c>
    </row>
    <row r="61" spans="1:13" ht="33.75" customHeight="1" x14ac:dyDescent="0.25">
      <c r="A61" s="930" t="s">
        <v>595</v>
      </c>
      <c r="B61" s="862">
        <v>40</v>
      </c>
      <c r="C61" s="293">
        <v>8</v>
      </c>
      <c r="D61" s="293">
        <v>1</v>
      </c>
      <c r="E61" s="860">
        <v>4400200</v>
      </c>
      <c r="F61" s="862" t="s">
        <v>358</v>
      </c>
      <c r="G61" s="861">
        <f t="shared" si="19"/>
        <v>126.4</v>
      </c>
      <c r="H61" s="861">
        <f t="shared" si="19"/>
        <v>0</v>
      </c>
      <c r="I61" s="977">
        <f t="shared" si="0"/>
        <v>126.4</v>
      </c>
      <c r="J61" s="861">
        <f t="shared" si="19"/>
        <v>0</v>
      </c>
      <c r="K61" s="977">
        <f t="shared" si="16"/>
        <v>126.4</v>
      </c>
      <c r="L61" s="861">
        <f t="shared" si="19"/>
        <v>126.4</v>
      </c>
      <c r="M61" s="861">
        <f t="shared" si="19"/>
        <v>126.4</v>
      </c>
    </row>
    <row r="62" spans="1:13" ht="31.5" x14ac:dyDescent="0.25">
      <c r="A62" s="319" t="s">
        <v>596</v>
      </c>
      <c r="B62" s="862">
        <v>40</v>
      </c>
      <c r="C62" s="293">
        <v>8</v>
      </c>
      <c r="D62" s="293">
        <v>1</v>
      </c>
      <c r="E62" s="860">
        <v>4400200</v>
      </c>
      <c r="F62" s="862">
        <v>600</v>
      </c>
      <c r="G62" s="861">
        <f t="shared" si="19"/>
        <v>126.4</v>
      </c>
      <c r="H62" s="861">
        <f t="shared" si="19"/>
        <v>0</v>
      </c>
      <c r="I62" s="977">
        <f t="shared" si="0"/>
        <v>126.4</v>
      </c>
      <c r="J62" s="861">
        <f t="shared" si="19"/>
        <v>0</v>
      </c>
      <c r="K62" s="977">
        <f t="shared" si="16"/>
        <v>126.4</v>
      </c>
      <c r="L62" s="861">
        <f t="shared" si="19"/>
        <v>126.4</v>
      </c>
      <c r="M62" s="861">
        <f t="shared" si="19"/>
        <v>126.4</v>
      </c>
    </row>
    <row r="63" spans="1:13" ht="15.75" x14ac:dyDescent="0.25">
      <c r="A63" s="319" t="s">
        <v>582</v>
      </c>
      <c r="B63" s="862">
        <v>40</v>
      </c>
      <c r="C63" s="293">
        <v>8</v>
      </c>
      <c r="D63" s="293">
        <v>1</v>
      </c>
      <c r="E63" s="860">
        <v>4400200</v>
      </c>
      <c r="F63" s="862">
        <v>610</v>
      </c>
      <c r="G63" s="861">
        <f>G64</f>
        <v>126.4</v>
      </c>
      <c r="H63" s="861">
        <f>H64</f>
        <v>0</v>
      </c>
      <c r="I63" s="977">
        <f t="shared" si="0"/>
        <v>126.4</v>
      </c>
      <c r="J63" s="861">
        <f>J64</f>
        <v>0</v>
      </c>
      <c r="K63" s="977">
        <f t="shared" si="16"/>
        <v>126.4</v>
      </c>
      <c r="L63" s="861">
        <f>L64</f>
        <v>126.4</v>
      </c>
      <c r="M63" s="861">
        <f>M64</f>
        <v>126.4</v>
      </c>
    </row>
    <row r="64" spans="1:13" ht="15.75" x14ac:dyDescent="0.25">
      <c r="A64" s="753" t="s">
        <v>584</v>
      </c>
      <c r="B64" s="862">
        <v>40</v>
      </c>
      <c r="C64" s="293">
        <v>8</v>
      </c>
      <c r="D64" s="293">
        <v>1</v>
      </c>
      <c r="E64" s="860">
        <v>4400200</v>
      </c>
      <c r="F64" s="862">
        <v>612</v>
      </c>
      <c r="G64" s="861">
        <v>126.4</v>
      </c>
      <c r="H64" s="861"/>
      <c r="I64" s="977">
        <f>G64+H64</f>
        <v>126.4</v>
      </c>
      <c r="J64" s="861"/>
      <c r="K64" s="977">
        <f>I64+J64</f>
        <v>126.4</v>
      </c>
      <c r="L64" s="861">
        <v>126.4</v>
      </c>
      <c r="M64" s="861">
        <v>126.4</v>
      </c>
    </row>
    <row r="65" spans="1:13" ht="31.5" x14ac:dyDescent="0.25">
      <c r="A65" s="319" t="s">
        <v>596</v>
      </c>
      <c r="B65" s="862">
        <v>40</v>
      </c>
      <c r="C65" s="293">
        <v>8</v>
      </c>
      <c r="D65" s="293">
        <v>1</v>
      </c>
      <c r="E65" s="860">
        <v>4419900</v>
      </c>
      <c r="F65" s="862">
        <v>600</v>
      </c>
      <c r="G65" s="861">
        <f>SUM(G66:G67)</f>
        <v>0</v>
      </c>
      <c r="H65" s="861">
        <f>H69</f>
        <v>345</v>
      </c>
      <c r="I65" s="977">
        <f t="shared" ref="I65:I72" si="20">G65+H65</f>
        <v>345</v>
      </c>
      <c r="J65" s="861">
        <f>J69</f>
        <v>0</v>
      </c>
      <c r="K65" s="977">
        <f t="shared" ref="K65:K72" si="21">I65+J65</f>
        <v>345</v>
      </c>
      <c r="L65" s="861">
        <f t="shared" ref="L65:M65" si="22">SUM(L66:L67)</f>
        <v>0</v>
      </c>
      <c r="M65" s="861">
        <f t="shared" si="22"/>
        <v>0</v>
      </c>
    </row>
    <row r="66" spans="1:13" ht="15.75" hidden="1" x14ac:dyDescent="0.25">
      <c r="A66" s="319" t="s">
        <v>584</v>
      </c>
      <c r="B66" s="862">
        <v>40</v>
      </c>
      <c r="C66" s="293">
        <v>8</v>
      </c>
      <c r="D66" s="293">
        <v>1</v>
      </c>
      <c r="E66" s="860">
        <v>4409900</v>
      </c>
      <c r="F66" s="862">
        <v>612</v>
      </c>
      <c r="G66" s="861"/>
      <c r="H66" s="861"/>
      <c r="I66" s="977">
        <f t="shared" si="20"/>
        <v>0</v>
      </c>
      <c r="J66" s="861"/>
      <c r="K66" s="977">
        <f t="shared" si="21"/>
        <v>0</v>
      </c>
      <c r="L66" s="767"/>
      <c r="M66" s="767"/>
    </row>
    <row r="67" spans="1:13" ht="15.75" hidden="1" x14ac:dyDescent="0.25">
      <c r="A67" s="319" t="s">
        <v>598</v>
      </c>
      <c r="B67" s="862">
        <v>40</v>
      </c>
      <c r="C67" s="293">
        <v>8</v>
      </c>
      <c r="D67" s="293">
        <v>1</v>
      </c>
      <c r="E67" s="860">
        <v>4409900</v>
      </c>
      <c r="F67" s="862">
        <v>620</v>
      </c>
      <c r="G67" s="861">
        <f>SUM(G68)</f>
        <v>0</v>
      </c>
      <c r="H67" s="861"/>
      <c r="I67" s="977">
        <f t="shared" si="20"/>
        <v>0</v>
      </c>
      <c r="J67" s="861"/>
      <c r="K67" s="977">
        <f t="shared" si="21"/>
        <v>0</v>
      </c>
      <c r="L67" s="767"/>
      <c r="M67" s="767"/>
    </row>
    <row r="68" spans="1:13" ht="15.75" hidden="1" x14ac:dyDescent="0.25">
      <c r="A68" s="753" t="s">
        <v>600</v>
      </c>
      <c r="B68" s="862">
        <v>40</v>
      </c>
      <c r="C68" s="293">
        <v>8</v>
      </c>
      <c r="D68" s="293">
        <v>1</v>
      </c>
      <c r="E68" s="860">
        <v>4409900</v>
      </c>
      <c r="F68" s="862">
        <v>622</v>
      </c>
      <c r="G68" s="861"/>
      <c r="H68" s="861"/>
      <c r="I68" s="977">
        <f t="shared" si="20"/>
        <v>0</v>
      </c>
      <c r="J68" s="861"/>
      <c r="K68" s="977">
        <f t="shared" si="21"/>
        <v>0</v>
      </c>
      <c r="L68" s="767"/>
      <c r="M68" s="767"/>
    </row>
    <row r="69" spans="1:13" ht="15.75" x14ac:dyDescent="0.25">
      <c r="A69" s="319" t="s">
        <v>598</v>
      </c>
      <c r="B69" s="862">
        <v>40</v>
      </c>
      <c r="C69" s="293">
        <v>8</v>
      </c>
      <c r="D69" s="293">
        <v>1</v>
      </c>
      <c r="E69" s="860">
        <v>4419900</v>
      </c>
      <c r="F69" s="862">
        <v>620</v>
      </c>
      <c r="G69" s="861">
        <f>SUM(G70)</f>
        <v>0</v>
      </c>
      <c r="H69" s="861">
        <f>H70</f>
        <v>345</v>
      </c>
      <c r="I69" s="977">
        <f t="shared" si="20"/>
        <v>345</v>
      </c>
      <c r="J69" s="861">
        <f>J70</f>
        <v>0</v>
      </c>
      <c r="K69" s="977">
        <f t="shared" si="21"/>
        <v>345</v>
      </c>
      <c r="L69" s="767"/>
      <c r="M69" s="767"/>
    </row>
    <row r="70" spans="1:13" ht="15.75" x14ac:dyDescent="0.25">
      <c r="A70" s="753" t="s">
        <v>600</v>
      </c>
      <c r="B70" s="862">
        <v>40</v>
      </c>
      <c r="C70" s="293">
        <v>8</v>
      </c>
      <c r="D70" s="293">
        <v>1</v>
      </c>
      <c r="E70" s="860">
        <v>4419900</v>
      </c>
      <c r="F70" s="862">
        <v>622</v>
      </c>
      <c r="G70" s="861"/>
      <c r="H70" s="861">
        <v>345</v>
      </c>
      <c r="I70" s="977">
        <f t="shared" si="20"/>
        <v>345</v>
      </c>
      <c r="J70" s="861"/>
      <c r="K70" s="977">
        <f t="shared" si="21"/>
        <v>345</v>
      </c>
      <c r="L70" s="767"/>
      <c r="M70" s="767"/>
    </row>
    <row r="71" spans="1:13" ht="15.75" hidden="1" x14ac:dyDescent="0.25">
      <c r="A71" s="319" t="s">
        <v>582</v>
      </c>
      <c r="B71" s="862">
        <v>40</v>
      </c>
      <c r="C71" s="293">
        <v>8</v>
      </c>
      <c r="D71" s="293">
        <v>1</v>
      </c>
      <c r="E71" s="860">
        <v>4429900</v>
      </c>
      <c r="F71" s="862">
        <v>610</v>
      </c>
      <c r="G71" s="861">
        <f>SUM(G72)</f>
        <v>0</v>
      </c>
      <c r="H71" s="861"/>
      <c r="I71" s="977">
        <f t="shared" si="20"/>
        <v>0</v>
      </c>
      <c r="J71" s="861"/>
      <c r="K71" s="977">
        <f t="shared" si="21"/>
        <v>0</v>
      </c>
      <c r="L71" s="767"/>
      <c r="M71" s="767"/>
    </row>
    <row r="72" spans="1:13" ht="15.75" hidden="1" x14ac:dyDescent="0.25">
      <c r="A72" s="753" t="s">
        <v>584</v>
      </c>
      <c r="B72" s="862">
        <v>40</v>
      </c>
      <c r="C72" s="293">
        <v>8</v>
      </c>
      <c r="D72" s="293">
        <v>1</v>
      </c>
      <c r="E72" s="860">
        <v>4429900</v>
      </c>
      <c r="F72" s="862">
        <v>612</v>
      </c>
      <c r="G72" s="861"/>
      <c r="H72" s="861"/>
      <c r="I72" s="977">
        <f t="shared" si="20"/>
        <v>0</v>
      </c>
      <c r="J72" s="861"/>
      <c r="K72" s="977">
        <f t="shared" si="21"/>
        <v>0</v>
      </c>
      <c r="L72" s="767"/>
      <c r="M72" s="767"/>
    </row>
    <row r="73" spans="1:13" s="898" customFormat="1" ht="15.75" x14ac:dyDescent="0.25">
      <c r="A73" s="768" t="s">
        <v>366</v>
      </c>
      <c r="B73" s="355" t="s">
        <v>567</v>
      </c>
      <c r="C73" s="355" t="s">
        <v>180</v>
      </c>
      <c r="D73" s="355"/>
      <c r="E73" s="355"/>
      <c r="F73" s="931"/>
      <c r="G73" s="863">
        <f t="shared" ref="G73:K74" si="23">G74</f>
        <v>245.7</v>
      </c>
      <c r="H73" s="863">
        <f t="shared" si="23"/>
        <v>300</v>
      </c>
      <c r="I73" s="863">
        <f t="shared" si="23"/>
        <v>545.70000000000005</v>
      </c>
      <c r="J73" s="863">
        <f t="shared" si="23"/>
        <v>0</v>
      </c>
      <c r="K73" s="863">
        <f t="shared" si="23"/>
        <v>545.70000000000005</v>
      </c>
      <c r="L73" s="863"/>
      <c r="M73" s="863"/>
    </row>
    <row r="74" spans="1:13" s="898" customFormat="1" ht="15.75" x14ac:dyDescent="0.25">
      <c r="A74" s="754" t="s">
        <v>291</v>
      </c>
      <c r="B74" s="355" t="s">
        <v>567</v>
      </c>
      <c r="C74" s="355" t="s">
        <v>180</v>
      </c>
      <c r="D74" s="355" t="s">
        <v>142</v>
      </c>
      <c r="E74" s="355"/>
      <c r="F74" s="931"/>
      <c r="G74" s="863">
        <f t="shared" si="23"/>
        <v>245.7</v>
      </c>
      <c r="H74" s="863">
        <f>SUM(H75)</f>
        <v>300</v>
      </c>
      <c r="I74" s="863">
        <f t="shared" ref="I74:I76" si="24">SUM(G74:H74)</f>
        <v>545.70000000000005</v>
      </c>
      <c r="J74" s="863">
        <f>SUM(J75)</f>
        <v>0</v>
      </c>
      <c r="K74" s="863">
        <f t="shared" ref="K74:K76" si="25">SUM(I74:J74)</f>
        <v>545.70000000000005</v>
      </c>
      <c r="L74" s="769"/>
      <c r="M74" s="769"/>
    </row>
    <row r="75" spans="1:13" ht="15.75" x14ac:dyDescent="0.25">
      <c r="A75" s="864" t="s">
        <v>605</v>
      </c>
      <c r="B75" s="299" t="s">
        <v>567</v>
      </c>
      <c r="C75" s="299" t="s">
        <v>180</v>
      </c>
      <c r="D75" s="299" t="s">
        <v>142</v>
      </c>
      <c r="E75" s="299">
        <v>4709900</v>
      </c>
      <c r="F75" s="932"/>
      <c r="G75" s="865">
        <f>G77</f>
        <v>245.7</v>
      </c>
      <c r="H75" s="865">
        <f>SUM(H76)</f>
        <v>300</v>
      </c>
      <c r="I75" s="865">
        <f t="shared" si="24"/>
        <v>545.70000000000005</v>
      </c>
      <c r="J75" s="865">
        <f>SUM(J76)</f>
        <v>0</v>
      </c>
      <c r="K75" s="865">
        <f t="shared" si="25"/>
        <v>545.70000000000005</v>
      </c>
      <c r="L75" s="770"/>
      <c r="M75" s="770"/>
    </row>
    <row r="76" spans="1:13" ht="15.75" x14ac:dyDescent="0.25">
      <c r="A76" s="319" t="s">
        <v>582</v>
      </c>
      <c r="B76" s="299" t="s">
        <v>567</v>
      </c>
      <c r="C76" s="299" t="s">
        <v>180</v>
      </c>
      <c r="D76" s="299" t="s">
        <v>142</v>
      </c>
      <c r="E76" s="299" t="s">
        <v>1082</v>
      </c>
      <c r="F76" s="933">
        <v>610</v>
      </c>
      <c r="G76" s="865">
        <f>G77</f>
        <v>245.7</v>
      </c>
      <c r="H76" s="865">
        <f>SUM(H77)</f>
        <v>300</v>
      </c>
      <c r="I76" s="865">
        <f t="shared" si="24"/>
        <v>545.70000000000005</v>
      </c>
      <c r="J76" s="865">
        <f>SUM(J77)</f>
        <v>0</v>
      </c>
      <c r="K76" s="865">
        <f t="shared" si="25"/>
        <v>545.70000000000005</v>
      </c>
      <c r="L76" s="770"/>
      <c r="M76" s="770"/>
    </row>
    <row r="77" spans="1:13" ht="15.75" x14ac:dyDescent="0.25">
      <c r="A77" s="753" t="s">
        <v>584</v>
      </c>
      <c r="B77" s="299" t="s">
        <v>567</v>
      </c>
      <c r="C77" s="299" t="s">
        <v>180</v>
      </c>
      <c r="D77" s="299" t="s">
        <v>142</v>
      </c>
      <c r="E77" s="299">
        <v>4709900</v>
      </c>
      <c r="F77" s="933">
        <v>612</v>
      </c>
      <c r="G77" s="865">
        <v>245.7</v>
      </c>
      <c r="H77" s="865">
        <v>300</v>
      </c>
      <c r="I77" s="865">
        <f>SUM(G77:H77)</f>
        <v>545.70000000000005</v>
      </c>
      <c r="J77" s="865"/>
      <c r="K77" s="865">
        <f>SUM(I77:J77)</f>
        <v>545.70000000000005</v>
      </c>
      <c r="L77" s="770"/>
      <c r="M77" s="770"/>
    </row>
    <row r="78" spans="1:13" ht="15.75" x14ac:dyDescent="0.25">
      <c r="A78" s="754" t="s">
        <v>370</v>
      </c>
      <c r="B78" s="355" t="s">
        <v>567</v>
      </c>
      <c r="C78" s="355" t="s">
        <v>159</v>
      </c>
      <c r="D78" s="355"/>
      <c r="E78" s="355"/>
      <c r="F78" s="975"/>
      <c r="G78" s="863">
        <f>G79</f>
        <v>204</v>
      </c>
      <c r="H78" s="863">
        <f>SUM(H80)</f>
        <v>0</v>
      </c>
      <c r="I78" s="863">
        <f>SUM(I80)</f>
        <v>204</v>
      </c>
      <c r="J78" s="863">
        <f>SUM(J80)</f>
        <v>0</v>
      </c>
      <c r="K78" s="863">
        <f>SUM(K80)</f>
        <v>204</v>
      </c>
      <c r="L78" s="863"/>
      <c r="M78" s="863"/>
    </row>
    <row r="79" spans="1:13" ht="15.75" x14ac:dyDescent="0.25">
      <c r="A79" s="754" t="s">
        <v>1280</v>
      </c>
      <c r="B79" s="355" t="s">
        <v>567</v>
      </c>
      <c r="C79" s="355" t="s">
        <v>159</v>
      </c>
      <c r="D79" s="355" t="s">
        <v>142</v>
      </c>
      <c r="E79" s="355"/>
      <c r="F79" s="975"/>
      <c r="G79" s="863">
        <f>G80</f>
        <v>204</v>
      </c>
      <c r="H79" s="863">
        <f>SUM(H80)</f>
        <v>0</v>
      </c>
      <c r="I79" s="863">
        <f>SUM(H80)</f>
        <v>0</v>
      </c>
      <c r="J79" s="863">
        <f>SUM(J80)</f>
        <v>0</v>
      </c>
      <c r="K79" s="863">
        <f>SUM(J80)</f>
        <v>0</v>
      </c>
      <c r="L79" s="770"/>
      <c r="M79" s="770"/>
    </row>
    <row r="80" spans="1:13" ht="15.75" x14ac:dyDescent="0.25">
      <c r="A80" s="754" t="s">
        <v>1279</v>
      </c>
      <c r="B80" s="299" t="s">
        <v>567</v>
      </c>
      <c r="C80" s="299" t="s">
        <v>159</v>
      </c>
      <c r="D80" s="299" t="s">
        <v>142</v>
      </c>
      <c r="E80" s="299" t="s">
        <v>1283</v>
      </c>
      <c r="F80" s="299" t="s">
        <v>1281</v>
      </c>
      <c r="G80" s="865">
        <f>G81</f>
        <v>204</v>
      </c>
      <c r="H80" s="865">
        <f>SUM(H81)</f>
        <v>0</v>
      </c>
      <c r="I80" s="865">
        <f t="shared" ref="I80:K81" si="26">SUM(I81)</f>
        <v>204</v>
      </c>
      <c r="J80" s="865">
        <f>SUM(J81)</f>
        <v>0</v>
      </c>
      <c r="K80" s="865">
        <f t="shared" si="26"/>
        <v>204</v>
      </c>
      <c r="L80" s="865"/>
      <c r="M80" s="865"/>
    </row>
    <row r="81" spans="1:13" ht="15.75" x14ac:dyDescent="0.25">
      <c r="A81" s="319" t="s">
        <v>582</v>
      </c>
      <c r="B81" s="299" t="s">
        <v>567</v>
      </c>
      <c r="C81" s="299" t="s">
        <v>159</v>
      </c>
      <c r="D81" s="299" t="s">
        <v>142</v>
      </c>
      <c r="E81" s="299" t="s">
        <v>1283</v>
      </c>
      <c r="F81" s="299" t="s">
        <v>1247</v>
      </c>
      <c r="G81" s="865">
        <f>G82</f>
        <v>204</v>
      </c>
      <c r="H81" s="865">
        <f>SUM(H82)</f>
        <v>0</v>
      </c>
      <c r="I81" s="865">
        <f t="shared" si="26"/>
        <v>204</v>
      </c>
      <c r="J81" s="865">
        <f>SUM(J82)</f>
        <v>0</v>
      </c>
      <c r="K81" s="865">
        <f t="shared" si="26"/>
        <v>204</v>
      </c>
      <c r="L81" s="865"/>
      <c r="M81" s="865"/>
    </row>
    <row r="82" spans="1:13" ht="15.75" x14ac:dyDescent="0.25">
      <c r="A82" s="753" t="s">
        <v>584</v>
      </c>
      <c r="B82" s="299" t="s">
        <v>567</v>
      </c>
      <c r="C82" s="299" t="s">
        <v>159</v>
      </c>
      <c r="D82" s="299" t="s">
        <v>142</v>
      </c>
      <c r="E82" s="299" t="s">
        <v>1283</v>
      </c>
      <c r="F82" s="299" t="s">
        <v>1282</v>
      </c>
      <c r="G82" s="865">
        <v>204</v>
      </c>
      <c r="H82" s="865"/>
      <c r="I82" s="865">
        <f>SUM(G82:H82)</f>
        <v>204</v>
      </c>
      <c r="J82" s="865"/>
      <c r="K82" s="865">
        <f>SUM(I82:J82)</f>
        <v>204</v>
      </c>
      <c r="L82" s="770"/>
      <c r="M82" s="770"/>
    </row>
    <row r="83" spans="1:13" s="898" customFormat="1" ht="31.5" x14ac:dyDescent="0.25">
      <c r="A83" s="367" t="s">
        <v>723</v>
      </c>
      <c r="B83" s="857">
        <v>80</v>
      </c>
      <c r="C83" s="362" t="s">
        <v>358</v>
      </c>
      <c r="D83" s="362" t="s">
        <v>358</v>
      </c>
      <c r="E83" s="858" t="s">
        <v>358</v>
      </c>
      <c r="F83" s="857" t="s">
        <v>358</v>
      </c>
      <c r="G83" s="859">
        <f>SUM(G85+G92)</f>
        <v>4637.2999999999993</v>
      </c>
      <c r="H83" s="859">
        <f>SUM(H85+H92)</f>
        <v>2097.1999999999998</v>
      </c>
      <c r="I83" s="859">
        <f>SUM(I85+I92)</f>
        <v>6734.5</v>
      </c>
      <c r="J83" s="859">
        <f>SUM(J85+J92)</f>
        <v>0</v>
      </c>
      <c r="K83" s="859">
        <f>SUM(K85+K92)</f>
        <v>6734.5</v>
      </c>
      <c r="L83" s="859"/>
      <c r="M83" s="859"/>
    </row>
    <row r="84" spans="1:13" s="898" customFormat="1" ht="15.75" x14ac:dyDescent="0.25">
      <c r="A84" s="754" t="s">
        <v>360</v>
      </c>
      <c r="B84" s="355" t="s">
        <v>640</v>
      </c>
      <c r="C84" s="355" t="s">
        <v>149</v>
      </c>
      <c r="D84" s="362"/>
      <c r="E84" s="858"/>
      <c r="F84" s="857"/>
      <c r="G84" s="859">
        <f>SUM(G85)</f>
        <v>2240.1</v>
      </c>
      <c r="H84" s="859">
        <f t="shared" ref="H84:K86" si="27">SUM(H85)</f>
        <v>-147.9</v>
      </c>
      <c r="I84" s="859">
        <f t="shared" si="27"/>
        <v>2092.1999999999998</v>
      </c>
      <c r="J84" s="859">
        <f t="shared" si="27"/>
        <v>0</v>
      </c>
      <c r="K84" s="859">
        <f t="shared" si="27"/>
        <v>2092.1999999999998</v>
      </c>
      <c r="L84" s="766"/>
      <c r="M84" s="766"/>
    </row>
    <row r="85" spans="1:13" ht="15.75" x14ac:dyDescent="0.25">
      <c r="A85" s="319" t="s">
        <v>585</v>
      </c>
      <c r="B85" s="299" t="s">
        <v>640</v>
      </c>
      <c r="C85" s="299" t="s">
        <v>149</v>
      </c>
      <c r="D85" s="293">
        <v>1</v>
      </c>
      <c r="E85" s="860">
        <v>5220000</v>
      </c>
      <c r="F85" s="862"/>
      <c r="G85" s="861">
        <f>SUM(G86)</f>
        <v>2240.1</v>
      </c>
      <c r="H85" s="861">
        <f t="shared" si="27"/>
        <v>-147.9</v>
      </c>
      <c r="I85" s="861">
        <f t="shared" si="27"/>
        <v>2092.1999999999998</v>
      </c>
      <c r="J85" s="861">
        <f t="shared" si="27"/>
        <v>0</v>
      </c>
      <c r="K85" s="861">
        <f t="shared" si="27"/>
        <v>2092.1999999999998</v>
      </c>
      <c r="L85" s="767"/>
      <c r="M85" s="767"/>
    </row>
    <row r="86" spans="1:13" ht="31.5" x14ac:dyDescent="0.25">
      <c r="A86" s="753" t="s">
        <v>780</v>
      </c>
      <c r="B86" s="299" t="s">
        <v>640</v>
      </c>
      <c r="C86" s="299" t="s">
        <v>149</v>
      </c>
      <c r="D86" s="293">
        <v>1</v>
      </c>
      <c r="E86" s="860">
        <v>5224500</v>
      </c>
      <c r="F86" s="862"/>
      <c r="G86" s="861">
        <f>SUM(G87)</f>
        <v>2240.1</v>
      </c>
      <c r="H86" s="861">
        <f t="shared" si="27"/>
        <v>-147.9</v>
      </c>
      <c r="I86" s="861">
        <f t="shared" si="27"/>
        <v>2092.1999999999998</v>
      </c>
      <c r="J86" s="861">
        <f t="shared" si="27"/>
        <v>0</v>
      </c>
      <c r="K86" s="861">
        <f t="shared" si="27"/>
        <v>2092.1999999999998</v>
      </c>
      <c r="L86" s="767"/>
      <c r="M86" s="767"/>
    </row>
    <row r="87" spans="1:13" ht="31.5" x14ac:dyDescent="0.25">
      <c r="A87" s="319" t="s">
        <v>596</v>
      </c>
      <c r="B87" s="299" t="s">
        <v>640</v>
      </c>
      <c r="C87" s="299" t="s">
        <v>149</v>
      </c>
      <c r="D87" s="293">
        <v>1</v>
      </c>
      <c r="E87" s="860">
        <v>5224500</v>
      </c>
      <c r="F87" s="862">
        <v>600</v>
      </c>
      <c r="G87" s="861">
        <f>SUM(G88+G90)</f>
        <v>2240.1</v>
      </c>
      <c r="H87" s="861">
        <f t="shared" ref="H87:I87" si="28">SUM(H88+H90)</f>
        <v>-147.9</v>
      </c>
      <c r="I87" s="861">
        <f t="shared" si="28"/>
        <v>2092.1999999999998</v>
      </c>
      <c r="J87" s="861">
        <f t="shared" ref="J87:K87" si="29">SUM(J88+J90)</f>
        <v>0</v>
      </c>
      <c r="K87" s="861">
        <f t="shared" si="29"/>
        <v>2092.1999999999998</v>
      </c>
      <c r="L87" s="767"/>
      <c r="M87" s="767"/>
    </row>
    <row r="88" spans="1:13" ht="15.75" x14ac:dyDescent="0.25">
      <c r="A88" s="319" t="s">
        <v>582</v>
      </c>
      <c r="B88" s="299" t="s">
        <v>640</v>
      </c>
      <c r="C88" s="299" t="s">
        <v>149</v>
      </c>
      <c r="D88" s="293">
        <v>1</v>
      </c>
      <c r="E88" s="860">
        <v>5224500</v>
      </c>
      <c r="F88" s="862">
        <v>610</v>
      </c>
      <c r="G88" s="861">
        <f>SUM(G89)</f>
        <v>669.9</v>
      </c>
      <c r="H88" s="861">
        <f t="shared" ref="H88:K88" si="30">SUM(H89)</f>
        <v>-147.9</v>
      </c>
      <c r="I88" s="861">
        <f t="shared" si="30"/>
        <v>522</v>
      </c>
      <c r="J88" s="861">
        <f t="shared" si="30"/>
        <v>0</v>
      </c>
      <c r="K88" s="861">
        <f t="shared" si="30"/>
        <v>522</v>
      </c>
      <c r="L88" s="767"/>
      <c r="M88" s="767"/>
    </row>
    <row r="89" spans="1:13" ht="15.75" x14ac:dyDescent="0.25">
      <c r="A89" s="753" t="s">
        <v>584</v>
      </c>
      <c r="B89" s="299" t="s">
        <v>640</v>
      </c>
      <c r="C89" s="299" t="s">
        <v>149</v>
      </c>
      <c r="D89" s="293">
        <v>1</v>
      </c>
      <c r="E89" s="860">
        <v>5224500</v>
      </c>
      <c r="F89" s="862">
        <v>612</v>
      </c>
      <c r="G89" s="861">
        <v>669.9</v>
      </c>
      <c r="H89" s="861">
        <v>-147.9</v>
      </c>
      <c r="I89" s="861">
        <f>G89+H89</f>
        <v>522</v>
      </c>
      <c r="J89" s="861"/>
      <c r="K89" s="861">
        <f>I89+J89</f>
        <v>522</v>
      </c>
      <c r="L89" s="767"/>
      <c r="M89" s="767"/>
    </row>
    <row r="90" spans="1:13" ht="15.75" x14ac:dyDescent="0.25">
      <c r="A90" s="319" t="s">
        <v>598</v>
      </c>
      <c r="B90" s="299" t="s">
        <v>640</v>
      </c>
      <c r="C90" s="299" t="s">
        <v>149</v>
      </c>
      <c r="D90" s="293">
        <v>1</v>
      </c>
      <c r="E90" s="860">
        <v>5224500</v>
      </c>
      <c r="F90" s="862">
        <v>620</v>
      </c>
      <c r="G90" s="861">
        <f>SUM(G91)</f>
        <v>1570.2</v>
      </c>
      <c r="H90" s="861">
        <f t="shared" ref="H90:K90" si="31">SUM(H91)</f>
        <v>0</v>
      </c>
      <c r="I90" s="861">
        <f t="shared" si="31"/>
        <v>1570.2</v>
      </c>
      <c r="J90" s="861">
        <f t="shared" si="31"/>
        <v>0</v>
      </c>
      <c r="K90" s="861">
        <f t="shared" si="31"/>
        <v>1570.2</v>
      </c>
      <c r="L90" s="767"/>
      <c r="M90" s="767"/>
    </row>
    <row r="91" spans="1:13" ht="15.75" x14ac:dyDescent="0.25">
      <c r="A91" s="753" t="s">
        <v>600</v>
      </c>
      <c r="B91" s="299" t="s">
        <v>640</v>
      </c>
      <c r="C91" s="299" t="s">
        <v>149</v>
      </c>
      <c r="D91" s="293">
        <v>1</v>
      </c>
      <c r="E91" s="860">
        <v>5224500</v>
      </c>
      <c r="F91" s="862">
        <v>622</v>
      </c>
      <c r="G91" s="861">
        <v>1570.2</v>
      </c>
      <c r="H91" s="861"/>
      <c r="I91" s="861">
        <f>G91+H91</f>
        <v>1570.2</v>
      </c>
      <c r="J91" s="861"/>
      <c r="K91" s="861">
        <f>I91+J91</f>
        <v>1570.2</v>
      </c>
      <c r="L91" s="767"/>
      <c r="M91" s="767"/>
    </row>
    <row r="92" spans="1:13" s="898" customFormat="1" ht="15.75" x14ac:dyDescent="0.25">
      <c r="A92" s="367" t="s">
        <v>363</v>
      </c>
      <c r="B92" s="857">
        <v>80</v>
      </c>
      <c r="C92" s="362">
        <v>7</v>
      </c>
      <c r="D92" s="362" t="s">
        <v>358</v>
      </c>
      <c r="E92" s="858" t="s">
        <v>358</v>
      </c>
      <c r="F92" s="857" t="s">
        <v>358</v>
      </c>
      <c r="G92" s="863">
        <f>G96+G93+G106+G115</f>
        <v>2397.1999999999998</v>
      </c>
      <c r="H92" s="863">
        <f>SUM(H93+H96+H115+H106)</f>
        <v>2245.1</v>
      </c>
      <c r="I92" s="863">
        <f>SUM(I93+I96+I115+I106)</f>
        <v>4642.3</v>
      </c>
      <c r="J92" s="863">
        <f>SUM(J93+J96+J115+J106)</f>
        <v>0</v>
      </c>
      <c r="K92" s="863">
        <f>SUM(K93+K96+K115+K106)</f>
        <v>4642.3</v>
      </c>
      <c r="L92" s="863"/>
      <c r="M92" s="863"/>
    </row>
    <row r="93" spans="1:13" s="898" customFormat="1" ht="15.75" x14ac:dyDescent="0.25">
      <c r="A93" s="754" t="s">
        <v>238</v>
      </c>
      <c r="B93" s="355" t="s">
        <v>640</v>
      </c>
      <c r="C93" s="355" t="s">
        <v>157</v>
      </c>
      <c r="D93" s="355" t="s">
        <v>142</v>
      </c>
      <c r="E93" s="355"/>
      <c r="F93" s="857"/>
      <c r="G93" s="859">
        <f>G94</f>
        <v>736</v>
      </c>
      <c r="H93" s="859">
        <f>SUM(H94)</f>
        <v>76</v>
      </c>
      <c r="I93" s="859">
        <f t="shared" ref="I93:K94" si="32">SUM(I94)</f>
        <v>812</v>
      </c>
      <c r="J93" s="859">
        <f>SUM(J94)</f>
        <v>0</v>
      </c>
      <c r="K93" s="859">
        <f t="shared" si="32"/>
        <v>812</v>
      </c>
      <c r="L93" s="859"/>
      <c r="M93" s="859"/>
    </row>
    <row r="94" spans="1:13" ht="15.75" x14ac:dyDescent="0.25">
      <c r="A94" s="753" t="s">
        <v>642</v>
      </c>
      <c r="B94" s="299" t="s">
        <v>640</v>
      </c>
      <c r="C94" s="299" t="s">
        <v>157</v>
      </c>
      <c r="D94" s="299" t="s">
        <v>142</v>
      </c>
      <c r="E94" s="299">
        <v>4209900</v>
      </c>
      <c r="F94" s="862">
        <v>610</v>
      </c>
      <c r="G94" s="861">
        <f>G95</f>
        <v>736</v>
      </c>
      <c r="H94" s="861">
        <f>SUM(H95)</f>
        <v>76</v>
      </c>
      <c r="I94" s="861">
        <f t="shared" si="32"/>
        <v>812</v>
      </c>
      <c r="J94" s="861">
        <f>SUM(J95)</f>
        <v>0</v>
      </c>
      <c r="K94" s="861">
        <f t="shared" si="32"/>
        <v>812</v>
      </c>
      <c r="L94" s="861"/>
      <c r="M94" s="861"/>
    </row>
    <row r="95" spans="1:13" ht="15.75" x14ac:dyDescent="0.25">
      <c r="A95" s="753" t="s">
        <v>584</v>
      </c>
      <c r="B95" s="299" t="s">
        <v>640</v>
      </c>
      <c r="C95" s="299" t="s">
        <v>157</v>
      </c>
      <c r="D95" s="299" t="s">
        <v>142</v>
      </c>
      <c r="E95" s="299">
        <v>4209900</v>
      </c>
      <c r="F95" s="862">
        <v>612</v>
      </c>
      <c r="G95" s="861">
        <v>736</v>
      </c>
      <c r="H95" s="861">
        <v>76</v>
      </c>
      <c r="I95" s="861">
        <f>SUM(G95:H95)</f>
        <v>812</v>
      </c>
      <c r="J95" s="861"/>
      <c r="K95" s="861">
        <f>SUM(I95:J95)</f>
        <v>812</v>
      </c>
      <c r="L95" s="767"/>
      <c r="M95" s="767"/>
    </row>
    <row r="96" spans="1:13" s="898" customFormat="1" ht="15.75" x14ac:dyDescent="0.25">
      <c r="A96" s="754" t="s">
        <v>240</v>
      </c>
      <c r="B96" s="355" t="s">
        <v>640</v>
      </c>
      <c r="C96" s="355" t="s">
        <v>157</v>
      </c>
      <c r="D96" s="355" t="s">
        <v>144</v>
      </c>
      <c r="E96" s="355"/>
      <c r="F96" s="857"/>
      <c r="G96" s="859">
        <f>SUM(G97+G100)</f>
        <v>1349.9</v>
      </c>
      <c r="H96" s="859">
        <f>SUM(H97)</f>
        <v>1500</v>
      </c>
      <c r="I96" s="859">
        <f t="shared" ref="I96:K96" si="33">SUM(I97)</f>
        <v>2849.9</v>
      </c>
      <c r="J96" s="859">
        <f>SUM(J97)</f>
        <v>0</v>
      </c>
      <c r="K96" s="859">
        <f t="shared" si="33"/>
        <v>2849.9</v>
      </c>
      <c r="L96" s="859"/>
      <c r="M96" s="859"/>
    </row>
    <row r="97" spans="1:13" ht="31.5" x14ac:dyDescent="0.25">
      <c r="A97" s="753" t="s">
        <v>581</v>
      </c>
      <c r="B97" s="299" t="s">
        <v>640</v>
      </c>
      <c r="C97" s="299" t="s">
        <v>157</v>
      </c>
      <c r="D97" s="299" t="s">
        <v>144</v>
      </c>
      <c r="E97" s="299">
        <v>4219900</v>
      </c>
      <c r="F97" s="862">
        <v>600</v>
      </c>
      <c r="G97" s="861">
        <f>G98+G99</f>
        <v>1349.9</v>
      </c>
      <c r="H97" s="861">
        <f>SUM(H98:H99)</f>
        <v>1500</v>
      </c>
      <c r="I97" s="861">
        <f t="shared" ref="I97:K97" si="34">SUM(I98:I99)</f>
        <v>2849.9</v>
      </c>
      <c r="J97" s="861">
        <f>SUM(J98:J99)</f>
        <v>0</v>
      </c>
      <c r="K97" s="861">
        <f t="shared" si="34"/>
        <v>2849.9</v>
      </c>
      <c r="L97" s="861"/>
      <c r="M97" s="861"/>
    </row>
    <row r="98" spans="1:13" ht="15.75" x14ac:dyDescent="0.25">
      <c r="A98" s="753" t="s">
        <v>584</v>
      </c>
      <c r="B98" s="299" t="s">
        <v>640</v>
      </c>
      <c r="C98" s="299" t="s">
        <v>157</v>
      </c>
      <c r="D98" s="299" t="s">
        <v>144</v>
      </c>
      <c r="E98" s="299" t="s">
        <v>739</v>
      </c>
      <c r="F98" s="862">
        <v>612</v>
      </c>
      <c r="G98" s="861">
        <v>499.9</v>
      </c>
      <c r="H98" s="861">
        <v>1500</v>
      </c>
      <c r="I98" s="861">
        <f>SUM(G98:H98)</f>
        <v>1999.9</v>
      </c>
      <c r="J98" s="861"/>
      <c r="K98" s="861">
        <f>SUM(I98:J98)</f>
        <v>1999.9</v>
      </c>
      <c r="L98" s="767"/>
      <c r="M98" s="767"/>
    </row>
    <row r="99" spans="1:13" ht="15.75" x14ac:dyDescent="0.25">
      <c r="A99" s="753" t="s">
        <v>600</v>
      </c>
      <c r="B99" s="299" t="s">
        <v>640</v>
      </c>
      <c r="C99" s="299" t="s">
        <v>157</v>
      </c>
      <c r="D99" s="299" t="s">
        <v>144</v>
      </c>
      <c r="E99" s="299" t="s">
        <v>739</v>
      </c>
      <c r="F99" s="862">
        <v>622</v>
      </c>
      <c r="G99" s="861">
        <v>850</v>
      </c>
      <c r="H99" s="861"/>
      <c r="I99" s="861">
        <f>SUM(G99:H99)</f>
        <v>850</v>
      </c>
      <c r="J99" s="861"/>
      <c r="K99" s="861">
        <f>SUM(I99:J99)</f>
        <v>850</v>
      </c>
      <c r="L99" s="767"/>
      <c r="M99" s="767"/>
    </row>
    <row r="100" spans="1:13" ht="15.75" hidden="1" x14ac:dyDescent="0.25">
      <c r="A100" s="319" t="s">
        <v>585</v>
      </c>
      <c r="B100" s="299" t="s">
        <v>640</v>
      </c>
      <c r="C100" s="299" t="s">
        <v>157</v>
      </c>
      <c r="D100" s="299" t="s">
        <v>144</v>
      </c>
      <c r="E100" s="299" t="s">
        <v>1262</v>
      </c>
      <c r="F100" s="862"/>
      <c r="G100" s="861">
        <f>SUM(G101)</f>
        <v>0</v>
      </c>
      <c r="H100" s="861"/>
      <c r="I100" s="861">
        <f t="shared" ref="I100:I128" si="35">SUM(G100:H100)</f>
        <v>0</v>
      </c>
      <c r="J100" s="861"/>
      <c r="K100" s="861">
        <f t="shared" ref="K100:K111" si="36">SUM(I100:J100)</f>
        <v>0</v>
      </c>
      <c r="L100" s="767"/>
      <c r="M100" s="767"/>
    </row>
    <row r="101" spans="1:13" ht="31.5" hidden="1" x14ac:dyDescent="0.25">
      <c r="A101" s="319" t="s">
        <v>596</v>
      </c>
      <c r="B101" s="299" t="s">
        <v>640</v>
      </c>
      <c r="C101" s="299" t="s">
        <v>157</v>
      </c>
      <c r="D101" s="299" t="s">
        <v>144</v>
      </c>
      <c r="E101" s="299" t="s">
        <v>1054</v>
      </c>
      <c r="F101" s="862">
        <v>600</v>
      </c>
      <c r="G101" s="861">
        <f>SUM(G102:G103)</f>
        <v>0</v>
      </c>
      <c r="H101" s="861"/>
      <c r="I101" s="861">
        <f t="shared" si="35"/>
        <v>0</v>
      </c>
      <c r="J101" s="861"/>
      <c r="K101" s="861">
        <f t="shared" si="36"/>
        <v>0</v>
      </c>
      <c r="L101" s="767"/>
      <c r="M101" s="767"/>
    </row>
    <row r="102" spans="1:13" ht="15.75" hidden="1" x14ac:dyDescent="0.25">
      <c r="A102" s="753" t="s">
        <v>584</v>
      </c>
      <c r="B102" s="299" t="s">
        <v>640</v>
      </c>
      <c r="C102" s="299" t="s">
        <v>157</v>
      </c>
      <c r="D102" s="299" t="s">
        <v>144</v>
      </c>
      <c r="E102" s="299" t="s">
        <v>1054</v>
      </c>
      <c r="F102" s="862">
        <v>612</v>
      </c>
      <c r="G102" s="861"/>
      <c r="H102" s="861"/>
      <c r="I102" s="861">
        <f t="shared" si="35"/>
        <v>0</v>
      </c>
      <c r="J102" s="861"/>
      <c r="K102" s="861">
        <f t="shared" si="36"/>
        <v>0</v>
      </c>
      <c r="L102" s="767"/>
      <c r="M102" s="767"/>
    </row>
    <row r="103" spans="1:13" ht="15.75" hidden="1" x14ac:dyDescent="0.25">
      <c r="A103" s="753" t="s">
        <v>600</v>
      </c>
      <c r="B103" s="299" t="s">
        <v>640</v>
      </c>
      <c r="C103" s="299" t="s">
        <v>157</v>
      </c>
      <c r="D103" s="299" t="s">
        <v>144</v>
      </c>
      <c r="E103" s="299" t="s">
        <v>1054</v>
      </c>
      <c r="F103" s="862">
        <v>622</v>
      </c>
      <c r="G103" s="861"/>
      <c r="H103" s="861"/>
      <c r="I103" s="861">
        <f t="shared" si="35"/>
        <v>0</v>
      </c>
      <c r="J103" s="861"/>
      <c r="K103" s="861">
        <f t="shared" si="36"/>
        <v>0</v>
      </c>
      <c r="L103" s="767"/>
      <c r="M103" s="767"/>
    </row>
    <row r="104" spans="1:13" ht="15.75" hidden="1" x14ac:dyDescent="0.25">
      <c r="A104" s="319" t="s">
        <v>725</v>
      </c>
      <c r="B104" s="299" t="s">
        <v>640</v>
      </c>
      <c r="C104" s="299" t="s">
        <v>157</v>
      </c>
      <c r="D104" s="299" t="s">
        <v>144</v>
      </c>
      <c r="E104" s="299" t="s">
        <v>1232</v>
      </c>
      <c r="F104" s="862">
        <v>240</v>
      </c>
      <c r="G104" s="861"/>
      <c r="H104" s="861"/>
      <c r="I104" s="861">
        <f t="shared" si="35"/>
        <v>0</v>
      </c>
      <c r="J104" s="861"/>
      <c r="K104" s="861">
        <f t="shared" si="36"/>
        <v>0</v>
      </c>
      <c r="L104" s="767"/>
      <c r="M104" s="767"/>
    </row>
    <row r="105" spans="1:13" ht="15.75" hidden="1" x14ac:dyDescent="0.25">
      <c r="A105" s="319" t="s">
        <v>563</v>
      </c>
      <c r="B105" s="299" t="s">
        <v>640</v>
      </c>
      <c r="C105" s="299" t="s">
        <v>157</v>
      </c>
      <c r="D105" s="299" t="s">
        <v>144</v>
      </c>
      <c r="E105" s="299" t="s">
        <v>1232</v>
      </c>
      <c r="F105" s="862">
        <v>244</v>
      </c>
      <c r="G105" s="861"/>
      <c r="H105" s="861"/>
      <c r="I105" s="861">
        <f t="shared" si="35"/>
        <v>0</v>
      </c>
      <c r="J105" s="861"/>
      <c r="K105" s="861">
        <f t="shared" si="36"/>
        <v>0</v>
      </c>
      <c r="L105" s="767"/>
      <c r="M105" s="767"/>
    </row>
    <row r="106" spans="1:13" s="898" customFormat="1" ht="15.75" x14ac:dyDescent="0.25">
      <c r="A106" s="754" t="s">
        <v>252</v>
      </c>
      <c r="B106" s="355" t="s">
        <v>640</v>
      </c>
      <c r="C106" s="355" t="s">
        <v>157</v>
      </c>
      <c r="D106" s="355" t="s">
        <v>157</v>
      </c>
      <c r="E106" s="355"/>
      <c r="F106" s="857"/>
      <c r="G106" s="859">
        <f>G110+G107+G113</f>
        <v>0</v>
      </c>
      <c r="H106" s="859">
        <f>H107+H112</f>
        <v>669.1</v>
      </c>
      <c r="I106" s="861">
        <f t="shared" si="35"/>
        <v>669.1</v>
      </c>
      <c r="J106" s="859">
        <f>J107+J112</f>
        <v>0</v>
      </c>
      <c r="K106" s="861">
        <f t="shared" si="36"/>
        <v>669.1</v>
      </c>
      <c r="L106" s="859"/>
      <c r="M106" s="859"/>
    </row>
    <row r="107" spans="1:13" ht="31.5" x14ac:dyDescent="0.25">
      <c r="A107" s="319" t="s">
        <v>596</v>
      </c>
      <c r="B107" s="299" t="s">
        <v>640</v>
      </c>
      <c r="C107" s="299" t="s">
        <v>157</v>
      </c>
      <c r="D107" s="299" t="s">
        <v>157</v>
      </c>
      <c r="E107" s="299" t="s">
        <v>1007</v>
      </c>
      <c r="F107" s="862">
        <v>600</v>
      </c>
      <c r="G107" s="861">
        <f>SUM(G108:G109)</f>
        <v>0</v>
      </c>
      <c r="H107" s="861">
        <f>H108</f>
        <v>500</v>
      </c>
      <c r="I107" s="861">
        <f t="shared" si="35"/>
        <v>500</v>
      </c>
      <c r="J107" s="861">
        <f>J108</f>
        <v>0</v>
      </c>
      <c r="K107" s="861">
        <f t="shared" si="36"/>
        <v>500</v>
      </c>
      <c r="L107" s="767"/>
      <c r="M107" s="767"/>
    </row>
    <row r="108" spans="1:13" ht="15.75" x14ac:dyDescent="0.25">
      <c r="A108" s="753" t="s">
        <v>584</v>
      </c>
      <c r="B108" s="299" t="s">
        <v>640</v>
      </c>
      <c r="C108" s="299" t="s">
        <v>157</v>
      </c>
      <c r="D108" s="299" t="s">
        <v>157</v>
      </c>
      <c r="E108" s="299" t="s">
        <v>1007</v>
      </c>
      <c r="F108" s="862">
        <v>612</v>
      </c>
      <c r="G108" s="861"/>
      <c r="H108" s="861">
        <v>500</v>
      </c>
      <c r="I108" s="861">
        <f t="shared" si="35"/>
        <v>500</v>
      </c>
      <c r="J108" s="861"/>
      <c r="K108" s="861">
        <f t="shared" si="36"/>
        <v>500</v>
      </c>
      <c r="L108" s="767"/>
      <c r="M108" s="767"/>
    </row>
    <row r="109" spans="1:13" ht="15.75" hidden="1" x14ac:dyDescent="0.25">
      <c r="A109" s="753" t="s">
        <v>600</v>
      </c>
      <c r="B109" s="299" t="s">
        <v>640</v>
      </c>
      <c r="C109" s="299" t="s">
        <v>157</v>
      </c>
      <c r="D109" s="299" t="s">
        <v>157</v>
      </c>
      <c r="E109" s="299" t="s">
        <v>1007</v>
      </c>
      <c r="F109" s="862">
        <v>622</v>
      </c>
      <c r="G109" s="861"/>
      <c r="H109" s="861"/>
      <c r="I109" s="861">
        <f t="shared" si="35"/>
        <v>0</v>
      </c>
      <c r="J109" s="861"/>
      <c r="K109" s="861">
        <f t="shared" si="36"/>
        <v>0</v>
      </c>
      <c r="L109" s="767"/>
      <c r="M109" s="767"/>
    </row>
    <row r="110" spans="1:13" ht="15.75" hidden="1" x14ac:dyDescent="0.25">
      <c r="A110" s="319" t="s">
        <v>598</v>
      </c>
      <c r="B110" s="299" t="s">
        <v>640</v>
      </c>
      <c r="C110" s="299" t="s">
        <v>157</v>
      </c>
      <c r="D110" s="299" t="s">
        <v>157</v>
      </c>
      <c r="E110" s="299" t="s">
        <v>1263</v>
      </c>
      <c r="F110" s="862">
        <v>620</v>
      </c>
      <c r="G110" s="861">
        <f>G111</f>
        <v>0</v>
      </c>
      <c r="H110" s="861"/>
      <c r="I110" s="861">
        <f t="shared" si="35"/>
        <v>0</v>
      </c>
      <c r="J110" s="861"/>
      <c r="K110" s="861">
        <f t="shared" si="36"/>
        <v>0</v>
      </c>
      <c r="L110" s="767"/>
      <c r="M110" s="767"/>
    </row>
    <row r="111" spans="1:13" ht="15.75" hidden="1" x14ac:dyDescent="0.25">
      <c r="A111" s="753" t="s">
        <v>600</v>
      </c>
      <c r="B111" s="299" t="s">
        <v>640</v>
      </c>
      <c r="C111" s="299" t="s">
        <v>157</v>
      </c>
      <c r="D111" s="299" t="s">
        <v>157</v>
      </c>
      <c r="E111" s="299" t="s">
        <v>1263</v>
      </c>
      <c r="F111" s="862">
        <v>622</v>
      </c>
      <c r="G111" s="861"/>
      <c r="H111" s="861"/>
      <c r="I111" s="861">
        <f t="shared" si="35"/>
        <v>0</v>
      </c>
      <c r="J111" s="861"/>
      <c r="K111" s="861">
        <f t="shared" si="36"/>
        <v>0</v>
      </c>
      <c r="L111" s="767"/>
      <c r="M111" s="767"/>
    </row>
    <row r="112" spans="1:13" ht="45.75" customHeight="1" x14ac:dyDescent="0.25">
      <c r="A112" s="753" t="s">
        <v>1291</v>
      </c>
      <c r="B112" s="299" t="s">
        <v>640</v>
      </c>
      <c r="C112" s="299" t="s">
        <v>157</v>
      </c>
      <c r="D112" s="299" t="s">
        <v>157</v>
      </c>
      <c r="E112" s="299" t="s">
        <v>1055</v>
      </c>
      <c r="F112" s="862"/>
      <c r="G112" s="861"/>
      <c r="H112" s="861">
        <f>H113</f>
        <v>169.1</v>
      </c>
      <c r="I112" s="861">
        <f>SUM(G112:H112)</f>
        <v>169.1</v>
      </c>
      <c r="J112" s="861">
        <f>J113</f>
        <v>0</v>
      </c>
      <c r="K112" s="861">
        <f>SUM(I112:J112)</f>
        <v>169.1</v>
      </c>
      <c r="L112" s="767"/>
      <c r="M112" s="767"/>
    </row>
    <row r="113" spans="1:13" ht="15.75" x14ac:dyDescent="0.25">
      <c r="A113" s="319" t="s">
        <v>598</v>
      </c>
      <c r="B113" s="299" t="s">
        <v>640</v>
      </c>
      <c r="C113" s="299" t="s">
        <v>157</v>
      </c>
      <c r="D113" s="299" t="s">
        <v>157</v>
      </c>
      <c r="E113" s="299" t="s">
        <v>1055</v>
      </c>
      <c r="F113" s="862">
        <v>620</v>
      </c>
      <c r="G113" s="861">
        <f>SUM(G114)</f>
        <v>0</v>
      </c>
      <c r="H113" s="861">
        <f>H114</f>
        <v>169.1</v>
      </c>
      <c r="I113" s="861">
        <f t="shared" si="35"/>
        <v>169.1</v>
      </c>
      <c r="J113" s="861">
        <f>J114</f>
        <v>0</v>
      </c>
      <c r="K113" s="861">
        <f t="shared" ref="K113:K128" si="37">SUM(I113:J113)</f>
        <v>169.1</v>
      </c>
      <c r="L113" s="767"/>
      <c r="M113" s="767"/>
    </row>
    <row r="114" spans="1:13" ht="15.75" x14ac:dyDescent="0.25">
      <c r="A114" s="753" t="s">
        <v>600</v>
      </c>
      <c r="B114" s="299" t="s">
        <v>640</v>
      </c>
      <c r="C114" s="299" t="s">
        <v>157</v>
      </c>
      <c r="D114" s="299" t="s">
        <v>157</v>
      </c>
      <c r="E114" s="299" t="s">
        <v>1055</v>
      </c>
      <c r="F114" s="862">
        <v>622</v>
      </c>
      <c r="G114" s="861"/>
      <c r="H114" s="861">
        <v>169.1</v>
      </c>
      <c r="I114" s="861">
        <f t="shared" si="35"/>
        <v>169.1</v>
      </c>
      <c r="J114" s="861"/>
      <c r="K114" s="861">
        <f t="shared" si="37"/>
        <v>169.1</v>
      </c>
      <c r="L114" s="767"/>
      <c r="M114" s="767"/>
    </row>
    <row r="115" spans="1:13" s="898" customFormat="1" ht="15.75" x14ac:dyDescent="0.25">
      <c r="A115" s="367" t="s">
        <v>364</v>
      </c>
      <c r="B115" s="857">
        <v>80</v>
      </c>
      <c r="C115" s="362">
        <v>7</v>
      </c>
      <c r="D115" s="362">
        <v>9</v>
      </c>
      <c r="E115" s="858" t="s">
        <v>358</v>
      </c>
      <c r="F115" s="857" t="s">
        <v>358</v>
      </c>
      <c r="G115" s="859">
        <f>SUM(G116)</f>
        <v>311.29999999999995</v>
      </c>
      <c r="H115" s="859">
        <f>H116+H127</f>
        <v>0</v>
      </c>
      <c r="I115" s="859">
        <f t="shared" si="35"/>
        <v>311.29999999999995</v>
      </c>
      <c r="J115" s="859">
        <f>J116+J127</f>
        <v>0</v>
      </c>
      <c r="K115" s="859">
        <f t="shared" si="37"/>
        <v>311.29999999999995</v>
      </c>
      <c r="L115" s="766"/>
      <c r="M115" s="766"/>
    </row>
    <row r="116" spans="1:13" ht="15.75" x14ac:dyDescent="0.25">
      <c r="A116" s="319" t="s">
        <v>585</v>
      </c>
      <c r="B116" s="862">
        <v>80</v>
      </c>
      <c r="C116" s="293">
        <v>7</v>
      </c>
      <c r="D116" s="293">
        <v>9</v>
      </c>
      <c r="E116" s="860">
        <v>5220000</v>
      </c>
      <c r="F116" s="862" t="s">
        <v>358</v>
      </c>
      <c r="G116" s="861">
        <f>SUM(G122)</f>
        <v>311.29999999999995</v>
      </c>
      <c r="H116" s="861">
        <f>H122</f>
        <v>0</v>
      </c>
      <c r="I116" s="861">
        <f t="shared" si="35"/>
        <v>311.29999999999995</v>
      </c>
      <c r="J116" s="861">
        <f>J122</f>
        <v>0</v>
      </c>
      <c r="K116" s="861">
        <f t="shared" si="37"/>
        <v>311.29999999999995</v>
      </c>
      <c r="L116" s="767"/>
      <c r="M116" s="767"/>
    </row>
    <row r="117" spans="1:13" ht="15.75" hidden="1" x14ac:dyDescent="0.25">
      <c r="A117" s="319" t="s">
        <v>601</v>
      </c>
      <c r="B117" s="862">
        <v>80</v>
      </c>
      <c r="C117" s="293">
        <v>7</v>
      </c>
      <c r="D117" s="293">
        <v>9</v>
      </c>
      <c r="E117" s="860">
        <v>5222800</v>
      </c>
      <c r="F117" s="862" t="s">
        <v>358</v>
      </c>
      <c r="G117" s="861">
        <v>0</v>
      </c>
      <c r="H117" s="861"/>
      <c r="I117" s="861">
        <f t="shared" si="35"/>
        <v>0</v>
      </c>
      <c r="J117" s="861"/>
      <c r="K117" s="861">
        <f t="shared" si="37"/>
        <v>0</v>
      </c>
      <c r="L117" s="767"/>
      <c r="M117" s="767"/>
    </row>
    <row r="118" spans="1:13" ht="31.5" hidden="1" x14ac:dyDescent="0.25">
      <c r="A118" s="319" t="s">
        <v>724</v>
      </c>
      <c r="B118" s="862">
        <v>80</v>
      </c>
      <c r="C118" s="293">
        <v>7</v>
      </c>
      <c r="D118" s="293">
        <v>9</v>
      </c>
      <c r="E118" s="860">
        <v>5222810</v>
      </c>
      <c r="F118" s="862" t="s">
        <v>358</v>
      </c>
      <c r="G118" s="861">
        <v>0</v>
      </c>
      <c r="H118" s="861"/>
      <c r="I118" s="861">
        <f t="shared" si="35"/>
        <v>0</v>
      </c>
      <c r="J118" s="861"/>
      <c r="K118" s="861">
        <f t="shared" si="37"/>
        <v>0</v>
      </c>
      <c r="L118" s="767"/>
      <c r="M118" s="767"/>
    </row>
    <row r="119" spans="1:13" ht="31.5" hidden="1" x14ac:dyDescent="0.25">
      <c r="A119" s="319" t="s">
        <v>596</v>
      </c>
      <c r="B119" s="862">
        <v>80</v>
      </c>
      <c r="C119" s="293">
        <v>7</v>
      </c>
      <c r="D119" s="293">
        <v>9</v>
      </c>
      <c r="E119" s="860">
        <v>5222810</v>
      </c>
      <c r="F119" s="862">
        <v>600</v>
      </c>
      <c r="G119" s="861">
        <v>0</v>
      </c>
      <c r="H119" s="861"/>
      <c r="I119" s="861">
        <f t="shared" si="35"/>
        <v>0</v>
      </c>
      <c r="J119" s="861"/>
      <c r="K119" s="861">
        <f t="shared" si="37"/>
        <v>0</v>
      </c>
      <c r="L119" s="767"/>
      <c r="M119" s="767"/>
    </row>
    <row r="120" spans="1:13" ht="15.75" hidden="1" x14ac:dyDescent="0.25">
      <c r="A120" s="319" t="s">
        <v>582</v>
      </c>
      <c r="B120" s="862">
        <v>80</v>
      </c>
      <c r="C120" s="293">
        <v>7</v>
      </c>
      <c r="D120" s="293">
        <v>9</v>
      </c>
      <c r="E120" s="860">
        <v>5222810</v>
      </c>
      <c r="F120" s="862">
        <v>610</v>
      </c>
      <c r="G120" s="861">
        <v>0</v>
      </c>
      <c r="H120" s="861"/>
      <c r="I120" s="861">
        <f t="shared" si="35"/>
        <v>0</v>
      </c>
      <c r="J120" s="861"/>
      <c r="K120" s="861">
        <f t="shared" si="37"/>
        <v>0</v>
      </c>
      <c r="L120" s="767"/>
      <c r="M120" s="767"/>
    </row>
    <row r="121" spans="1:13" ht="15.75" hidden="1" x14ac:dyDescent="0.25">
      <c r="A121" s="753" t="s">
        <v>584</v>
      </c>
      <c r="B121" s="862">
        <v>80</v>
      </c>
      <c r="C121" s="293">
        <v>7</v>
      </c>
      <c r="D121" s="293">
        <v>9</v>
      </c>
      <c r="E121" s="860">
        <v>5222810</v>
      </c>
      <c r="F121" s="862">
        <v>612</v>
      </c>
      <c r="G121" s="861">
        <v>0</v>
      </c>
      <c r="H121" s="861"/>
      <c r="I121" s="861">
        <f t="shared" si="35"/>
        <v>0</v>
      </c>
      <c r="J121" s="861"/>
      <c r="K121" s="861">
        <f t="shared" si="37"/>
        <v>0</v>
      </c>
      <c r="L121" s="767"/>
      <c r="M121" s="767"/>
    </row>
    <row r="122" spans="1:13" ht="31.5" x14ac:dyDescent="0.25">
      <c r="A122" s="319" t="s">
        <v>727</v>
      </c>
      <c r="B122" s="862">
        <v>80</v>
      </c>
      <c r="C122" s="293">
        <v>7</v>
      </c>
      <c r="D122" s="293">
        <v>9</v>
      </c>
      <c r="E122" s="860">
        <v>5225600</v>
      </c>
      <c r="F122" s="862"/>
      <c r="G122" s="861">
        <f>SUM(G123)</f>
        <v>311.29999999999995</v>
      </c>
      <c r="H122" s="861">
        <f>H123</f>
        <v>0</v>
      </c>
      <c r="I122" s="861">
        <f t="shared" si="35"/>
        <v>311.29999999999995</v>
      </c>
      <c r="J122" s="861">
        <f>J123</f>
        <v>0</v>
      </c>
      <c r="K122" s="861">
        <f t="shared" si="37"/>
        <v>311.29999999999995</v>
      </c>
      <c r="L122" s="767"/>
      <c r="M122" s="767"/>
    </row>
    <row r="123" spans="1:13" ht="15.75" x14ac:dyDescent="0.25">
      <c r="A123" s="319" t="s">
        <v>1284</v>
      </c>
      <c r="B123" s="862">
        <v>80</v>
      </c>
      <c r="C123" s="293">
        <v>7</v>
      </c>
      <c r="D123" s="293">
        <v>9</v>
      </c>
      <c r="E123" s="860">
        <v>5225601</v>
      </c>
      <c r="F123" s="862" t="s">
        <v>358</v>
      </c>
      <c r="G123" s="861">
        <f>SUM(G124+G127)</f>
        <v>311.29999999999995</v>
      </c>
      <c r="H123" s="861">
        <f>H124</f>
        <v>0</v>
      </c>
      <c r="I123" s="861">
        <f t="shared" si="35"/>
        <v>311.29999999999995</v>
      </c>
      <c r="J123" s="861">
        <f>J124</f>
        <v>0</v>
      </c>
      <c r="K123" s="861">
        <f t="shared" si="37"/>
        <v>311.29999999999995</v>
      </c>
      <c r="L123" s="767"/>
      <c r="M123" s="767"/>
    </row>
    <row r="124" spans="1:13" ht="15.75" x14ac:dyDescent="0.25">
      <c r="A124" s="319" t="s">
        <v>561</v>
      </c>
      <c r="B124" s="862">
        <v>80</v>
      </c>
      <c r="C124" s="293">
        <v>7</v>
      </c>
      <c r="D124" s="293">
        <v>9</v>
      </c>
      <c r="E124" s="860">
        <v>5225601</v>
      </c>
      <c r="F124" s="862">
        <v>200</v>
      </c>
      <c r="G124" s="861">
        <f t="shared" ref="G124:G125" si="38">SUM(G125)</f>
        <v>142.6</v>
      </c>
      <c r="H124" s="861">
        <f>H125</f>
        <v>0</v>
      </c>
      <c r="I124" s="861">
        <f t="shared" si="35"/>
        <v>142.6</v>
      </c>
      <c r="J124" s="861">
        <f>J125</f>
        <v>0</v>
      </c>
      <c r="K124" s="861">
        <f t="shared" si="37"/>
        <v>142.6</v>
      </c>
      <c r="L124" s="767"/>
      <c r="M124" s="767"/>
    </row>
    <row r="125" spans="1:13" ht="15.75" x14ac:dyDescent="0.25">
      <c r="A125" s="319" t="s">
        <v>725</v>
      </c>
      <c r="B125" s="862">
        <v>80</v>
      </c>
      <c r="C125" s="293">
        <v>7</v>
      </c>
      <c r="D125" s="293">
        <v>9</v>
      </c>
      <c r="E125" s="860">
        <v>5225601</v>
      </c>
      <c r="F125" s="862">
        <v>240</v>
      </c>
      <c r="G125" s="861">
        <f t="shared" si="38"/>
        <v>142.6</v>
      </c>
      <c r="H125" s="861">
        <f>H126</f>
        <v>0</v>
      </c>
      <c r="I125" s="861">
        <f t="shared" si="35"/>
        <v>142.6</v>
      </c>
      <c r="J125" s="861">
        <f>J126</f>
        <v>0</v>
      </c>
      <c r="K125" s="861">
        <f t="shared" si="37"/>
        <v>142.6</v>
      </c>
      <c r="L125" s="767"/>
      <c r="M125" s="767"/>
    </row>
    <row r="126" spans="1:13" ht="15.75" x14ac:dyDescent="0.25">
      <c r="A126" s="319" t="s">
        <v>563</v>
      </c>
      <c r="B126" s="862">
        <v>80</v>
      </c>
      <c r="C126" s="293">
        <v>7</v>
      </c>
      <c r="D126" s="293">
        <v>9</v>
      </c>
      <c r="E126" s="860">
        <v>5225601</v>
      </c>
      <c r="F126" s="862">
        <v>244</v>
      </c>
      <c r="G126" s="861">
        <v>142.6</v>
      </c>
      <c r="H126" s="861"/>
      <c r="I126" s="861">
        <f t="shared" si="35"/>
        <v>142.6</v>
      </c>
      <c r="J126" s="861"/>
      <c r="K126" s="861">
        <f t="shared" si="37"/>
        <v>142.6</v>
      </c>
      <c r="L126" s="767"/>
      <c r="M126" s="767"/>
    </row>
    <row r="127" spans="1:13" ht="15.75" x14ac:dyDescent="0.25">
      <c r="A127" s="319" t="s">
        <v>956</v>
      </c>
      <c r="B127" s="862">
        <v>80</v>
      </c>
      <c r="C127" s="293">
        <v>7</v>
      </c>
      <c r="D127" s="293">
        <v>9</v>
      </c>
      <c r="E127" s="860">
        <v>5225601</v>
      </c>
      <c r="F127" s="862">
        <v>120</v>
      </c>
      <c r="G127" s="861">
        <f>G128</f>
        <v>168.7</v>
      </c>
      <c r="H127" s="861">
        <f>H128</f>
        <v>0</v>
      </c>
      <c r="I127" s="861">
        <f t="shared" si="35"/>
        <v>168.7</v>
      </c>
      <c r="J127" s="861">
        <f>J128</f>
        <v>0</v>
      </c>
      <c r="K127" s="861">
        <f t="shared" si="37"/>
        <v>168.7</v>
      </c>
      <c r="L127" s="767"/>
      <c r="M127" s="767"/>
    </row>
    <row r="128" spans="1:13" ht="15.75" x14ac:dyDescent="0.25">
      <c r="A128" s="319" t="s">
        <v>560</v>
      </c>
      <c r="B128" s="862">
        <v>80</v>
      </c>
      <c r="C128" s="293">
        <v>7</v>
      </c>
      <c r="D128" s="293">
        <v>9</v>
      </c>
      <c r="E128" s="860">
        <v>5225601</v>
      </c>
      <c r="F128" s="862">
        <v>122</v>
      </c>
      <c r="G128" s="861">
        <v>168.7</v>
      </c>
      <c r="H128" s="861"/>
      <c r="I128" s="861">
        <f t="shared" si="35"/>
        <v>168.7</v>
      </c>
      <c r="J128" s="861"/>
      <c r="K128" s="861">
        <f t="shared" si="37"/>
        <v>168.7</v>
      </c>
      <c r="L128" s="767"/>
      <c r="M128" s="767"/>
    </row>
    <row r="129" spans="1:13" s="898" customFormat="1" ht="31.5" hidden="1" x14ac:dyDescent="0.25">
      <c r="A129" s="754" t="s">
        <v>649</v>
      </c>
      <c r="B129" s="857">
        <v>90</v>
      </c>
      <c r="C129" s="362"/>
      <c r="D129" s="362"/>
      <c r="E129" s="860">
        <v>5225601</v>
      </c>
      <c r="F129" s="857"/>
      <c r="G129" s="859">
        <f>G140+G146+G130</f>
        <v>0</v>
      </c>
      <c r="H129" s="859"/>
      <c r="I129" s="859"/>
      <c r="J129" s="859"/>
      <c r="K129" s="859"/>
      <c r="L129" s="766"/>
      <c r="M129" s="766"/>
    </row>
    <row r="130" spans="1:13" s="898" customFormat="1" ht="15.75" hidden="1" x14ac:dyDescent="0.25">
      <c r="A130" s="754" t="s">
        <v>360</v>
      </c>
      <c r="B130" s="857">
        <v>90</v>
      </c>
      <c r="C130" s="355" t="s">
        <v>149</v>
      </c>
      <c r="D130" s="362"/>
      <c r="E130" s="860">
        <v>5225601</v>
      </c>
      <c r="F130" s="857"/>
      <c r="G130" s="859">
        <f>SUM(G131)</f>
        <v>0</v>
      </c>
      <c r="H130" s="859"/>
      <c r="I130" s="859"/>
      <c r="J130" s="859"/>
      <c r="K130" s="859"/>
      <c r="L130" s="859">
        <f t="shared" ref="L130:M132" si="39">SUM(L131)</f>
        <v>0</v>
      </c>
      <c r="M130" s="859">
        <f t="shared" si="39"/>
        <v>0</v>
      </c>
    </row>
    <row r="131" spans="1:13" ht="15.75" hidden="1" x14ac:dyDescent="0.25">
      <c r="A131" s="319" t="s">
        <v>585</v>
      </c>
      <c r="B131" s="862">
        <v>90</v>
      </c>
      <c r="C131" s="299" t="s">
        <v>149</v>
      </c>
      <c r="D131" s="293">
        <v>1</v>
      </c>
      <c r="E131" s="860">
        <v>5225601</v>
      </c>
      <c r="F131" s="862"/>
      <c r="G131" s="861">
        <f>SUM(G132)</f>
        <v>0</v>
      </c>
      <c r="H131" s="861"/>
      <c r="I131" s="861"/>
      <c r="J131" s="861"/>
      <c r="K131" s="861"/>
      <c r="L131" s="861">
        <f t="shared" si="39"/>
        <v>0</v>
      </c>
      <c r="M131" s="861">
        <f t="shared" si="39"/>
        <v>0</v>
      </c>
    </row>
    <row r="132" spans="1:13" ht="31.5" hidden="1" x14ac:dyDescent="0.25">
      <c r="A132" s="753" t="s">
        <v>780</v>
      </c>
      <c r="B132" s="862">
        <v>90</v>
      </c>
      <c r="C132" s="299" t="s">
        <v>149</v>
      </c>
      <c r="D132" s="293">
        <v>1</v>
      </c>
      <c r="E132" s="860">
        <v>5225601</v>
      </c>
      <c r="F132" s="862"/>
      <c r="G132" s="861">
        <f>SUM(G133)</f>
        <v>0</v>
      </c>
      <c r="H132" s="861"/>
      <c r="I132" s="861"/>
      <c r="J132" s="861"/>
      <c r="K132" s="861"/>
      <c r="L132" s="861">
        <f t="shared" si="39"/>
        <v>0</v>
      </c>
      <c r="M132" s="861">
        <f t="shared" si="39"/>
        <v>0</v>
      </c>
    </row>
    <row r="133" spans="1:13" ht="31.5" hidden="1" x14ac:dyDescent="0.25">
      <c r="A133" s="319" t="s">
        <v>596</v>
      </c>
      <c r="B133" s="862">
        <v>90</v>
      </c>
      <c r="C133" s="299" t="s">
        <v>149</v>
      </c>
      <c r="D133" s="293">
        <v>1</v>
      </c>
      <c r="E133" s="860">
        <v>5225601</v>
      </c>
      <c r="F133" s="862">
        <v>600</v>
      </c>
      <c r="G133" s="861">
        <f>SUM(G134+G136)</f>
        <v>0</v>
      </c>
      <c r="H133" s="861"/>
      <c r="I133" s="861"/>
      <c r="J133" s="861"/>
      <c r="K133" s="861"/>
      <c r="L133" s="861">
        <f t="shared" ref="L133:M133" si="40">SUM(L134+L136)</f>
        <v>0</v>
      </c>
      <c r="M133" s="861">
        <f t="shared" si="40"/>
        <v>0</v>
      </c>
    </row>
    <row r="134" spans="1:13" ht="15.75" hidden="1" x14ac:dyDescent="0.25">
      <c r="A134" s="319" t="s">
        <v>582</v>
      </c>
      <c r="B134" s="862">
        <v>90</v>
      </c>
      <c r="C134" s="299" t="s">
        <v>149</v>
      </c>
      <c r="D134" s="293">
        <v>1</v>
      </c>
      <c r="E134" s="860">
        <v>5225601</v>
      </c>
      <c r="F134" s="862">
        <v>610</v>
      </c>
      <c r="G134" s="861">
        <f>G135</f>
        <v>0</v>
      </c>
      <c r="H134" s="861"/>
      <c r="I134" s="861"/>
      <c r="J134" s="861"/>
      <c r="K134" s="861"/>
      <c r="L134" s="861">
        <f t="shared" ref="L134:M134" si="41">L135</f>
        <v>0</v>
      </c>
      <c r="M134" s="861">
        <f t="shared" si="41"/>
        <v>0</v>
      </c>
    </row>
    <row r="135" spans="1:13" ht="15.75" hidden="1" x14ac:dyDescent="0.25">
      <c r="A135" s="753" t="s">
        <v>584</v>
      </c>
      <c r="B135" s="862">
        <v>90</v>
      </c>
      <c r="C135" s="299" t="s">
        <v>149</v>
      </c>
      <c r="D135" s="293">
        <v>1</v>
      </c>
      <c r="E135" s="860">
        <v>5225601</v>
      </c>
      <c r="F135" s="862">
        <v>612</v>
      </c>
      <c r="G135" s="861"/>
      <c r="H135" s="861"/>
      <c r="I135" s="861"/>
      <c r="J135" s="861"/>
      <c r="K135" s="861"/>
      <c r="L135" s="767"/>
      <c r="M135" s="767"/>
    </row>
    <row r="136" spans="1:13" ht="15.75" hidden="1" x14ac:dyDescent="0.25">
      <c r="A136" s="319" t="s">
        <v>598</v>
      </c>
      <c r="B136" s="862">
        <v>90</v>
      </c>
      <c r="C136" s="299" t="s">
        <v>149</v>
      </c>
      <c r="D136" s="293">
        <v>1</v>
      </c>
      <c r="E136" s="860">
        <v>5225601</v>
      </c>
      <c r="F136" s="862">
        <v>620</v>
      </c>
      <c r="G136" s="861">
        <f>G137</f>
        <v>0</v>
      </c>
      <c r="H136" s="861"/>
      <c r="I136" s="861"/>
      <c r="J136" s="861"/>
      <c r="K136" s="861"/>
      <c r="L136" s="767"/>
      <c r="M136" s="767"/>
    </row>
    <row r="137" spans="1:13" ht="15.75" hidden="1" x14ac:dyDescent="0.25">
      <c r="A137" s="753" t="s">
        <v>600</v>
      </c>
      <c r="B137" s="862">
        <v>90</v>
      </c>
      <c r="C137" s="299" t="s">
        <v>149</v>
      </c>
      <c r="D137" s="293">
        <v>1</v>
      </c>
      <c r="E137" s="860">
        <v>5225601</v>
      </c>
      <c r="F137" s="862">
        <v>622</v>
      </c>
      <c r="G137" s="861"/>
      <c r="H137" s="861"/>
      <c r="I137" s="861"/>
      <c r="J137" s="861"/>
      <c r="K137" s="861"/>
      <c r="L137" s="767"/>
      <c r="M137" s="767"/>
    </row>
    <row r="138" spans="1:13" ht="15.75" hidden="1" x14ac:dyDescent="0.25">
      <c r="A138" s="753"/>
      <c r="B138" s="862">
        <v>90</v>
      </c>
      <c r="C138" s="293"/>
      <c r="D138" s="293"/>
      <c r="E138" s="860">
        <v>5225601</v>
      </c>
      <c r="F138" s="862"/>
      <c r="G138" s="861"/>
      <c r="H138" s="861"/>
      <c r="I138" s="861"/>
      <c r="J138" s="861"/>
      <c r="K138" s="861"/>
      <c r="L138" s="767"/>
      <c r="M138" s="767"/>
    </row>
    <row r="139" spans="1:13" ht="15.75" hidden="1" x14ac:dyDescent="0.25">
      <c r="A139" s="753"/>
      <c r="B139" s="862">
        <v>90</v>
      </c>
      <c r="C139" s="293"/>
      <c r="D139" s="293"/>
      <c r="E139" s="860">
        <v>5225601</v>
      </c>
      <c r="F139" s="862"/>
      <c r="G139" s="861"/>
      <c r="H139" s="861"/>
      <c r="I139" s="861"/>
      <c r="J139" s="861"/>
      <c r="K139" s="861"/>
      <c r="L139" s="767"/>
      <c r="M139" s="767"/>
    </row>
    <row r="140" spans="1:13" s="898" customFormat="1" ht="15.75" hidden="1" x14ac:dyDescent="0.25">
      <c r="A140" s="367" t="s">
        <v>363</v>
      </c>
      <c r="B140" s="857">
        <v>90</v>
      </c>
      <c r="C140" s="362">
        <v>7</v>
      </c>
      <c r="D140" s="362"/>
      <c r="E140" s="860">
        <v>5225601</v>
      </c>
      <c r="F140" s="934"/>
      <c r="G140" s="935">
        <f>SUM(G141)</f>
        <v>0</v>
      </c>
      <c r="H140" s="935"/>
      <c r="I140" s="935"/>
      <c r="J140" s="935"/>
      <c r="K140" s="935"/>
      <c r="L140" s="936"/>
      <c r="M140" s="936"/>
    </row>
    <row r="141" spans="1:13" s="898" customFormat="1" ht="31.5" hidden="1" x14ac:dyDescent="0.25">
      <c r="A141" s="754" t="s">
        <v>644</v>
      </c>
      <c r="B141" s="857">
        <v>90</v>
      </c>
      <c r="C141" s="362">
        <v>7</v>
      </c>
      <c r="D141" s="362">
        <v>2</v>
      </c>
      <c r="E141" s="860">
        <v>5225601</v>
      </c>
      <c r="F141" s="934"/>
      <c r="G141" s="935">
        <f>SUM(G142)</f>
        <v>0</v>
      </c>
      <c r="H141" s="935"/>
      <c r="I141" s="935"/>
      <c r="J141" s="935"/>
      <c r="K141" s="935"/>
      <c r="L141" s="936"/>
      <c r="M141" s="936"/>
    </row>
    <row r="142" spans="1:13" ht="15.75" hidden="1" x14ac:dyDescent="0.25">
      <c r="A142" s="753" t="s">
        <v>593</v>
      </c>
      <c r="B142" s="862">
        <v>90</v>
      </c>
      <c r="C142" s="293">
        <v>7</v>
      </c>
      <c r="D142" s="293">
        <v>2</v>
      </c>
      <c r="E142" s="860">
        <v>5225601</v>
      </c>
      <c r="F142" s="937"/>
      <c r="G142" s="938">
        <f>SUM(G143)</f>
        <v>0</v>
      </c>
      <c r="H142" s="938"/>
      <c r="I142" s="938"/>
      <c r="J142" s="938"/>
      <c r="K142" s="938"/>
      <c r="L142" s="939"/>
      <c r="M142" s="939"/>
    </row>
    <row r="143" spans="1:13" ht="31.5" hidden="1" x14ac:dyDescent="0.25">
      <c r="A143" s="319" t="s">
        <v>596</v>
      </c>
      <c r="B143" s="862">
        <v>90</v>
      </c>
      <c r="C143" s="293">
        <v>7</v>
      </c>
      <c r="D143" s="293">
        <v>2</v>
      </c>
      <c r="E143" s="860">
        <v>5225601</v>
      </c>
      <c r="F143" s="862">
        <v>600</v>
      </c>
      <c r="G143" s="938">
        <f>SUM(G144:G145)</f>
        <v>0</v>
      </c>
      <c r="H143" s="938"/>
      <c r="I143" s="938"/>
      <c r="J143" s="938"/>
      <c r="K143" s="938"/>
      <c r="L143" s="938">
        <f t="shared" ref="L143:M143" si="42">SUM(L144:L145)</f>
        <v>0</v>
      </c>
      <c r="M143" s="938">
        <f t="shared" si="42"/>
        <v>0</v>
      </c>
    </row>
    <row r="144" spans="1:13" ht="15.75" hidden="1" x14ac:dyDescent="0.25">
      <c r="A144" s="319" t="s">
        <v>584</v>
      </c>
      <c r="B144" s="862">
        <v>90</v>
      </c>
      <c r="C144" s="293">
        <v>7</v>
      </c>
      <c r="D144" s="293">
        <v>2</v>
      </c>
      <c r="E144" s="860">
        <v>5225601</v>
      </c>
      <c r="F144" s="862">
        <v>612</v>
      </c>
      <c r="G144" s="938"/>
      <c r="H144" s="938"/>
      <c r="I144" s="938"/>
      <c r="J144" s="938"/>
      <c r="K144" s="938"/>
      <c r="L144" s="939"/>
      <c r="M144" s="939"/>
    </row>
    <row r="145" spans="1:13" ht="15.75" hidden="1" x14ac:dyDescent="0.25">
      <c r="A145" s="753" t="s">
        <v>600</v>
      </c>
      <c r="B145" s="862">
        <v>90</v>
      </c>
      <c r="C145" s="293">
        <v>7</v>
      </c>
      <c r="D145" s="293">
        <v>2</v>
      </c>
      <c r="E145" s="860">
        <v>5225601</v>
      </c>
      <c r="F145" s="862">
        <v>622</v>
      </c>
      <c r="G145" s="938"/>
      <c r="H145" s="938"/>
      <c r="I145" s="938"/>
      <c r="J145" s="938"/>
      <c r="K145" s="938"/>
      <c r="L145" s="939"/>
      <c r="M145" s="939"/>
    </row>
    <row r="146" spans="1:13" s="898" customFormat="1" ht="15.75" hidden="1" x14ac:dyDescent="0.25">
      <c r="A146" s="754" t="s">
        <v>370</v>
      </c>
      <c r="B146" s="355" t="s">
        <v>650</v>
      </c>
      <c r="C146" s="355">
        <v>11</v>
      </c>
      <c r="D146" s="760"/>
      <c r="E146" s="860">
        <v>5225601</v>
      </c>
      <c r="F146" s="934"/>
      <c r="G146" s="935">
        <f t="shared" ref="G146:G148" si="43">G147</f>
        <v>0</v>
      </c>
      <c r="H146" s="935"/>
      <c r="I146" s="935"/>
      <c r="J146" s="935"/>
      <c r="K146" s="935"/>
      <c r="L146" s="936"/>
      <c r="M146" s="936"/>
    </row>
    <row r="147" spans="1:13" s="898" customFormat="1" ht="15.75" hidden="1" x14ac:dyDescent="0.25">
      <c r="A147" s="754" t="s">
        <v>317</v>
      </c>
      <c r="B147" s="355" t="s">
        <v>650</v>
      </c>
      <c r="C147" s="355">
        <v>11</v>
      </c>
      <c r="D147" s="355" t="s">
        <v>142</v>
      </c>
      <c r="E147" s="860">
        <v>5225601</v>
      </c>
      <c r="F147" s="934"/>
      <c r="G147" s="935">
        <f t="shared" si="43"/>
        <v>0</v>
      </c>
      <c r="H147" s="935"/>
      <c r="I147" s="935"/>
      <c r="J147" s="935"/>
      <c r="K147" s="935"/>
      <c r="L147" s="936"/>
      <c r="M147" s="936"/>
    </row>
    <row r="148" spans="1:13" ht="15.75" hidden="1" x14ac:dyDescent="0.25">
      <c r="A148" s="771" t="s">
        <v>651</v>
      </c>
      <c r="B148" s="299" t="s">
        <v>650</v>
      </c>
      <c r="C148" s="299">
        <v>11</v>
      </c>
      <c r="D148" s="299" t="s">
        <v>142</v>
      </c>
      <c r="E148" s="860">
        <v>5225601</v>
      </c>
      <c r="F148" s="937"/>
      <c r="G148" s="938">
        <f t="shared" si="43"/>
        <v>0</v>
      </c>
      <c r="H148" s="938"/>
      <c r="I148" s="938"/>
      <c r="J148" s="938"/>
      <c r="K148" s="938"/>
      <c r="L148" s="939"/>
      <c r="M148" s="939"/>
    </row>
    <row r="149" spans="1:13" ht="15.75" hidden="1" x14ac:dyDescent="0.25">
      <c r="A149" s="753" t="s">
        <v>584</v>
      </c>
      <c r="B149" s="299" t="s">
        <v>650</v>
      </c>
      <c r="C149" s="299">
        <v>11</v>
      </c>
      <c r="D149" s="299" t="s">
        <v>142</v>
      </c>
      <c r="E149" s="860">
        <v>5225601</v>
      </c>
      <c r="F149" s="299">
        <v>612</v>
      </c>
      <c r="G149" s="938"/>
      <c r="H149" s="938"/>
      <c r="I149" s="938"/>
      <c r="J149" s="938"/>
      <c r="K149" s="938"/>
      <c r="L149" s="939"/>
      <c r="M149" s="939"/>
    </row>
    <row r="150" spans="1:13" ht="15.75" x14ac:dyDescent="0.25">
      <c r="G150" s="941"/>
      <c r="H150" s="941"/>
      <c r="I150" s="941"/>
      <c r="J150" s="941"/>
      <c r="K150" s="941"/>
      <c r="L150" s="942"/>
      <c r="M150" s="942"/>
    </row>
  </sheetData>
  <mergeCells count="10">
    <mergeCell ref="L8:L9"/>
    <mergeCell ref="M8:M9"/>
    <mergeCell ref="A6:M6"/>
    <mergeCell ref="A8:A9"/>
    <mergeCell ref="B8:B9"/>
    <mergeCell ref="C8:C9"/>
    <mergeCell ref="D8:D9"/>
    <mergeCell ref="E8:E9"/>
    <mergeCell ref="F8:F9"/>
    <mergeCell ref="I8:K8"/>
  </mergeCells>
  <pageMargins left="1.01" right="0.15748031496062992" top="0.31496062992125984" bottom="0.35433070866141736" header="0.31496062992125984" footer="0.31496062992125984"/>
  <pageSetup paperSize="9" scale="55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3"/>
  <sheetViews>
    <sheetView topLeftCell="A2" workbookViewId="0">
      <selection activeCell="N15" sqref="N15"/>
    </sheetView>
  </sheetViews>
  <sheetFormatPr defaultColWidth="9.140625" defaultRowHeight="12.75" x14ac:dyDescent="0.2"/>
  <cols>
    <col min="1" max="1" width="45.140625" style="297" customWidth="1"/>
    <col min="2" max="2" width="4.28515625" style="354" customWidth="1"/>
    <col min="3" max="3" width="5.28515625" style="297" customWidth="1"/>
    <col min="4" max="4" width="5" style="297" customWidth="1"/>
    <col min="5" max="5" width="7.85546875" style="297" customWidth="1"/>
    <col min="6" max="6" width="4.85546875" style="297" customWidth="1"/>
    <col min="7" max="7" width="11.42578125" style="297" customWidth="1"/>
    <col min="8" max="8" width="9.42578125" style="297" customWidth="1"/>
    <col min="9" max="9" width="10.28515625" style="297" customWidth="1"/>
    <col min="10" max="10" width="11" style="297" customWidth="1"/>
    <col min="11" max="11" width="11.28515625" style="297" customWidth="1"/>
    <col min="12" max="16384" width="9.140625" style="297"/>
  </cols>
  <sheetData>
    <row r="1" spans="1:11" s="331" customFormat="1" ht="12.75" customHeight="1" x14ac:dyDescent="0.25">
      <c r="A1" s="328"/>
      <c r="B1" s="329"/>
      <c r="C1" s="328"/>
      <c r="D1" s="328"/>
      <c r="E1" s="328"/>
      <c r="F1" s="328"/>
      <c r="G1" s="328"/>
      <c r="H1" s="328"/>
      <c r="I1" s="1031" t="s">
        <v>815</v>
      </c>
      <c r="J1" s="1031"/>
      <c r="K1" s="1031"/>
    </row>
    <row r="2" spans="1:11" s="331" customFormat="1" ht="12.75" customHeight="1" x14ac:dyDescent="0.25">
      <c r="A2" s="328"/>
      <c r="B2" s="329"/>
      <c r="C2" s="328"/>
      <c r="D2" s="328"/>
      <c r="E2" s="328"/>
      <c r="F2" s="328"/>
      <c r="G2" s="328"/>
      <c r="H2" s="328"/>
      <c r="I2" s="1031" t="s">
        <v>351</v>
      </c>
      <c r="J2" s="1031"/>
      <c r="K2" s="1031"/>
    </row>
    <row r="3" spans="1:11" s="331" customFormat="1" ht="12.75" customHeight="1" x14ac:dyDescent="0.25">
      <c r="A3" s="328"/>
      <c r="B3" s="329"/>
      <c r="C3" s="328"/>
      <c r="D3" s="328"/>
      <c r="E3" s="328"/>
      <c r="F3" s="328"/>
      <c r="G3" s="330"/>
      <c r="H3" s="328"/>
      <c r="I3" s="330" t="s">
        <v>352</v>
      </c>
      <c r="J3" s="330"/>
      <c r="K3" s="330"/>
    </row>
    <row r="4" spans="1:11" s="331" customFormat="1" ht="12.75" customHeight="1" x14ac:dyDescent="0.25">
      <c r="A4" s="328"/>
      <c r="B4" s="329"/>
      <c r="C4" s="328"/>
      <c r="D4" s="328"/>
      <c r="E4" s="328"/>
      <c r="F4" s="328"/>
      <c r="G4" s="328"/>
      <c r="H4" s="328"/>
      <c r="I4" s="1031" t="s">
        <v>814</v>
      </c>
      <c r="J4" s="1031"/>
      <c r="K4" s="1031"/>
    </row>
    <row r="5" spans="1:11" ht="12.75" customHeight="1" x14ac:dyDescent="0.2">
      <c r="A5" s="332"/>
      <c r="B5" s="333"/>
      <c r="C5" s="332"/>
      <c r="D5" s="332"/>
      <c r="E5" s="332"/>
      <c r="F5" s="332"/>
      <c r="G5" s="332"/>
      <c r="H5" s="332"/>
      <c r="I5" s="332"/>
      <c r="J5" s="334"/>
      <c r="K5" s="334"/>
    </row>
    <row r="6" spans="1:11" s="335" customFormat="1" ht="8.25" customHeight="1" x14ac:dyDescent="0.25">
      <c r="A6" s="332"/>
      <c r="B6" s="333"/>
      <c r="C6" s="332"/>
      <c r="D6" s="332"/>
      <c r="E6" s="332"/>
      <c r="F6" s="332"/>
      <c r="G6" s="332"/>
      <c r="H6" s="332"/>
      <c r="I6" s="332"/>
      <c r="J6" s="334"/>
      <c r="K6" s="334"/>
    </row>
    <row r="7" spans="1:11" ht="35.25" customHeight="1" x14ac:dyDescent="0.25">
      <c r="A7" s="1032" t="s">
        <v>782</v>
      </c>
      <c r="B7" s="1032"/>
      <c r="C7" s="1032"/>
      <c r="D7" s="1032"/>
      <c r="E7" s="1032"/>
      <c r="F7" s="1032"/>
      <c r="G7" s="1032"/>
      <c r="H7" s="1032"/>
      <c r="I7" s="1032"/>
      <c r="J7" s="1032"/>
      <c r="K7" s="1032"/>
    </row>
    <row r="8" spans="1:11" s="338" customFormat="1" ht="24" customHeight="1" x14ac:dyDescent="0.2">
      <c r="A8" s="336"/>
      <c r="B8" s="337"/>
      <c r="C8" s="336"/>
      <c r="D8" s="336"/>
      <c r="E8" s="336"/>
      <c r="F8" s="336"/>
      <c r="G8" s="336"/>
      <c r="H8" s="336"/>
      <c r="I8" s="336"/>
      <c r="J8" s="336"/>
      <c r="K8" s="287" t="s">
        <v>719</v>
      </c>
    </row>
    <row r="9" spans="1:11" s="339" customFormat="1" ht="17.25" customHeight="1" x14ac:dyDescent="0.2">
      <c r="A9" s="1034" t="s">
        <v>353</v>
      </c>
      <c r="B9" s="1035" t="s">
        <v>544</v>
      </c>
      <c r="C9" s="1036" t="s">
        <v>354</v>
      </c>
      <c r="D9" s="1036" t="s">
        <v>355</v>
      </c>
      <c r="E9" s="1037" t="s">
        <v>545</v>
      </c>
      <c r="F9" s="1037" t="s">
        <v>546</v>
      </c>
      <c r="G9" s="1033" t="s">
        <v>356</v>
      </c>
      <c r="H9" s="1033"/>
      <c r="I9" s="1033"/>
      <c r="J9" s="1038" t="s">
        <v>720</v>
      </c>
      <c r="K9" s="1038" t="s">
        <v>721</v>
      </c>
    </row>
    <row r="10" spans="1:11" s="339" customFormat="1" ht="58.5" customHeight="1" x14ac:dyDescent="0.15">
      <c r="A10" s="1034"/>
      <c r="B10" s="1035"/>
      <c r="C10" s="1036"/>
      <c r="D10" s="1036"/>
      <c r="E10" s="1037"/>
      <c r="F10" s="1037"/>
      <c r="G10" s="313" t="s">
        <v>978</v>
      </c>
      <c r="H10" s="316" t="s">
        <v>735</v>
      </c>
      <c r="I10" s="305" t="s">
        <v>736</v>
      </c>
      <c r="J10" s="1038"/>
      <c r="K10" s="1038"/>
    </row>
    <row r="11" spans="1:11" s="338" customFormat="1" ht="17.25" customHeight="1" x14ac:dyDescent="0.2">
      <c r="A11" s="306">
        <v>1</v>
      </c>
      <c r="B11" s="314" t="s">
        <v>547</v>
      </c>
      <c r="C11" s="307">
        <v>3</v>
      </c>
      <c r="D11" s="307">
        <v>4</v>
      </c>
      <c r="E11" s="308">
        <v>5</v>
      </c>
      <c r="F11" s="308">
        <v>6</v>
      </c>
      <c r="G11" s="308">
        <v>7</v>
      </c>
      <c r="H11" s="308">
        <v>8</v>
      </c>
      <c r="I11" s="308">
        <v>9</v>
      </c>
      <c r="J11" s="308">
        <v>10</v>
      </c>
      <c r="K11" s="308">
        <v>11</v>
      </c>
    </row>
    <row r="12" spans="1:11" s="351" customFormat="1" ht="17.25" customHeight="1" x14ac:dyDescent="0.2">
      <c r="A12" s="340" t="s">
        <v>555</v>
      </c>
      <c r="B12" s="341"/>
      <c r="C12" s="342"/>
      <c r="D12" s="342"/>
      <c r="E12" s="343"/>
      <c r="F12" s="343"/>
      <c r="G12" s="344">
        <f>SUM(G13+G165+G184)</f>
        <v>991346.90000000014</v>
      </c>
      <c r="H12" s="344">
        <f>SUM(H13+H165+H184)</f>
        <v>0</v>
      </c>
      <c r="I12" s="344">
        <f>SUM(I13+I165+I184)</f>
        <v>991346.90000000014</v>
      </c>
      <c r="J12" s="344">
        <f>SUM(J13+J165+J184)</f>
        <v>1044531</v>
      </c>
      <c r="K12" s="344">
        <f>SUM(K13+K165+K184)</f>
        <v>1090321.6000000001</v>
      </c>
    </row>
    <row r="13" spans="1:11" ht="12.75" customHeight="1" x14ac:dyDescent="0.25">
      <c r="A13" s="345" t="s">
        <v>566</v>
      </c>
      <c r="B13" s="346" t="s">
        <v>567</v>
      </c>
      <c r="C13" s="347" t="s">
        <v>358</v>
      </c>
      <c r="D13" s="347" t="s">
        <v>358</v>
      </c>
      <c r="E13" s="348" t="s">
        <v>358</v>
      </c>
      <c r="F13" s="349" t="s">
        <v>358</v>
      </c>
      <c r="G13" s="350">
        <f>SUM(G14+G70+G84+G117)</f>
        <v>270225.10000000003</v>
      </c>
      <c r="H13" s="350">
        <f>SUM(H14+H70+H84+H117)</f>
        <v>0</v>
      </c>
      <c r="I13" s="350">
        <f>SUM(I14+I70+I84+I117)</f>
        <v>270225.10000000003</v>
      </c>
      <c r="J13" s="350">
        <f>SUM(J14+J70+J84+J117)</f>
        <v>278295.8</v>
      </c>
      <c r="K13" s="350">
        <f>SUM(K14+K70+K84+K117)</f>
        <v>285332.5</v>
      </c>
    </row>
    <row r="14" spans="1:11" ht="13.5" customHeight="1" x14ac:dyDescent="0.2">
      <c r="A14" s="304" t="s">
        <v>357</v>
      </c>
      <c r="B14" s="300" t="s">
        <v>567</v>
      </c>
      <c r="C14" s="301">
        <v>1</v>
      </c>
      <c r="D14" s="301" t="s">
        <v>358</v>
      </c>
      <c r="E14" s="302" t="s">
        <v>358</v>
      </c>
      <c r="F14" s="303" t="s">
        <v>358</v>
      </c>
      <c r="G14" s="352">
        <f>SUM(G15+G21)</f>
        <v>19277.300000000003</v>
      </c>
      <c r="H14" s="352">
        <f>SUM(H15+H21)</f>
        <v>0</v>
      </c>
      <c r="I14" s="352">
        <f>SUM(I15+I21)</f>
        <v>19277.300000000003</v>
      </c>
      <c r="J14" s="352">
        <v>19233</v>
      </c>
      <c r="K14" s="352">
        <v>19314.3</v>
      </c>
    </row>
    <row r="15" spans="1:11" ht="14.25" customHeight="1" x14ac:dyDescent="0.2">
      <c r="A15" s="304" t="s">
        <v>150</v>
      </c>
      <c r="B15" s="300" t="s">
        <v>567</v>
      </c>
      <c r="C15" s="301">
        <v>1</v>
      </c>
      <c r="D15" s="301">
        <v>5</v>
      </c>
      <c r="E15" s="302" t="s">
        <v>358</v>
      </c>
      <c r="F15" s="303" t="s">
        <v>358</v>
      </c>
      <c r="G15" s="352">
        <v>9.4</v>
      </c>
      <c r="H15" s="303"/>
      <c r="I15" s="352">
        <v>9.4</v>
      </c>
      <c r="J15" s="352">
        <v>0</v>
      </c>
      <c r="K15" s="352">
        <v>0</v>
      </c>
    </row>
    <row r="16" spans="1:11" ht="24.75" customHeight="1" x14ac:dyDescent="0.2">
      <c r="A16" s="304" t="s">
        <v>568</v>
      </c>
      <c r="B16" s="300" t="s">
        <v>567</v>
      </c>
      <c r="C16" s="301">
        <v>1</v>
      </c>
      <c r="D16" s="301">
        <v>5</v>
      </c>
      <c r="E16" s="302">
        <v>10000</v>
      </c>
      <c r="F16" s="303" t="s">
        <v>358</v>
      </c>
      <c r="G16" s="352">
        <v>9.4</v>
      </c>
      <c r="H16" s="303"/>
      <c r="I16" s="352">
        <v>9.4</v>
      </c>
      <c r="J16" s="352">
        <v>0</v>
      </c>
      <c r="K16" s="352">
        <v>0</v>
      </c>
    </row>
    <row r="17" spans="1:11" ht="24" customHeight="1" x14ac:dyDescent="0.2">
      <c r="A17" s="304" t="s">
        <v>569</v>
      </c>
      <c r="B17" s="300" t="s">
        <v>567</v>
      </c>
      <c r="C17" s="301">
        <v>1</v>
      </c>
      <c r="D17" s="301">
        <v>5</v>
      </c>
      <c r="E17" s="302">
        <v>14000</v>
      </c>
      <c r="F17" s="303" t="s">
        <v>358</v>
      </c>
      <c r="G17" s="352">
        <v>9.4</v>
      </c>
      <c r="H17" s="303"/>
      <c r="I17" s="352">
        <v>9.4</v>
      </c>
      <c r="J17" s="352">
        <v>0</v>
      </c>
      <c r="K17" s="352">
        <v>0</v>
      </c>
    </row>
    <row r="18" spans="1:11" ht="29.25" customHeight="1" x14ac:dyDescent="0.2">
      <c r="A18" s="304" t="s">
        <v>561</v>
      </c>
      <c r="B18" s="300" t="s">
        <v>567</v>
      </c>
      <c r="C18" s="301">
        <v>1</v>
      </c>
      <c r="D18" s="301">
        <v>5</v>
      </c>
      <c r="E18" s="302">
        <v>14000</v>
      </c>
      <c r="F18" s="303">
        <v>200</v>
      </c>
      <c r="G18" s="352">
        <v>9.4</v>
      </c>
      <c r="H18" s="303"/>
      <c r="I18" s="352">
        <v>9.4</v>
      </c>
      <c r="J18" s="352">
        <v>0</v>
      </c>
      <c r="K18" s="352">
        <v>0</v>
      </c>
    </row>
    <row r="19" spans="1:11" ht="25.5" customHeight="1" x14ac:dyDescent="0.2">
      <c r="A19" s="304" t="s">
        <v>570</v>
      </c>
      <c r="B19" s="300" t="s">
        <v>567</v>
      </c>
      <c r="C19" s="301">
        <v>1</v>
      </c>
      <c r="D19" s="301">
        <v>5</v>
      </c>
      <c r="E19" s="302">
        <v>14000</v>
      </c>
      <c r="F19" s="303">
        <v>240</v>
      </c>
      <c r="G19" s="352">
        <v>9.4</v>
      </c>
      <c r="H19" s="303"/>
      <c r="I19" s="352">
        <v>9.4</v>
      </c>
      <c r="J19" s="352">
        <v>0</v>
      </c>
      <c r="K19" s="352">
        <v>0</v>
      </c>
    </row>
    <row r="20" spans="1:11" ht="30.75" customHeight="1" x14ac:dyDescent="0.2">
      <c r="A20" s="304" t="s">
        <v>563</v>
      </c>
      <c r="B20" s="300" t="s">
        <v>567</v>
      </c>
      <c r="C20" s="301">
        <v>1</v>
      </c>
      <c r="D20" s="301">
        <v>5</v>
      </c>
      <c r="E20" s="302">
        <v>14000</v>
      </c>
      <c r="F20" s="303">
        <v>244</v>
      </c>
      <c r="G20" s="352">
        <v>9.4</v>
      </c>
      <c r="H20" s="303"/>
      <c r="I20" s="352">
        <v>9.4</v>
      </c>
      <c r="J20" s="352">
        <v>0</v>
      </c>
      <c r="K20" s="352">
        <v>0</v>
      </c>
    </row>
    <row r="21" spans="1:11" ht="27" hidden="1" customHeight="1" x14ac:dyDescent="0.2">
      <c r="A21" s="304" t="s">
        <v>162</v>
      </c>
      <c r="B21" s="300" t="s">
        <v>567</v>
      </c>
      <c r="C21" s="301">
        <v>1</v>
      </c>
      <c r="D21" s="301">
        <v>13</v>
      </c>
      <c r="E21" s="302" t="s">
        <v>358</v>
      </c>
      <c r="F21" s="303" t="s">
        <v>358</v>
      </c>
      <c r="G21" s="352">
        <f>SUM(G24+G28+G36)</f>
        <v>19267.900000000001</v>
      </c>
      <c r="H21" s="303"/>
      <c r="I21" s="352">
        <f>SUM(I24+I28+I36)</f>
        <v>19267.900000000001</v>
      </c>
      <c r="J21" s="352">
        <f>SUM(J24+J28+J36)</f>
        <v>19233</v>
      </c>
      <c r="K21" s="352">
        <f>SUM(K24+K28+K36)</f>
        <v>19314.300000000003</v>
      </c>
    </row>
    <row r="22" spans="1:11" ht="24" hidden="1" customHeight="1" x14ac:dyDescent="0.2">
      <c r="A22" s="304" t="s">
        <v>568</v>
      </c>
      <c r="B22" s="300" t="s">
        <v>567</v>
      </c>
      <c r="C22" s="301">
        <v>1</v>
      </c>
      <c r="D22" s="301">
        <v>13</v>
      </c>
      <c r="E22" s="302">
        <v>10000</v>
      </c>
      <c r="F22" s="303" t="s">
        <v>358</v>
      </c>
      <c r="G22" s="352"/>
      <c r="H22" s="303"/>
      <c r="I22" s="352"/>
      <c r="J22" s="352"/>
      <c r="K22" s="352"/>
    </row>
    <row r="23" spans="1:11" ht="28.5" customHeight="1" x14ac:dyDescent="0.2">
      <c r="A23" s="304" t="s">
        <v>571</v>
      </c>
      <c r="B23" s="300" t="s">
        <v>567</v>
      </c>
      <c r="C23" s="301">
        <v>1</v>
      </c>
      <c r="D23" s="301">
        <v>13</v>
      </c>
      <c r="E23" s="302">
        <v>13800</v>
      </c>
      <c r="F23" s="303" t="s">
        <v>358</v>
      </c>
      <c r="G23" s="352"/>
      <c r="H23" s="303"/>
      <c r="I23" s="352"/>
      <c r="J23" s="352"/>
      <c r="K23" s="352"/>
    </row>
    <row r="24" spans="1:11" ht="38.25" customHeight="1" x14ac:dyDescent="0.2">
      <c r="A24" s="304" t="s">
        <v>572</v>
      </c>
      <c r="B24" s="300" t="s">
        <v>567</v>
      </c>
      <c r="C24" s="301">
        <v>1</v>
      </c>
      <c r="D24" s="301">
        <v>13</v>
      </c>
      <c r="E24" s="302">
        <v>13801</v>
      </c>
      <c r="F24" s="303" t="s">
        <v>358</v>
      </c>
      <c r="G24" s="352">
        <v>4588.8</v>
      </c>
      <c r="H24" s="303"/>
      <c r="I24" s="352">
        <v>4588.8</v>
      </c>
      <c r="J24" s="352">
        <v>4479.3</v>
      </c>
      <c r="K24" s="352">
        <v>4608.2</v>
      </c>
    </row>
    <row r="25" spans="1:11" ht="26.25" customHeight="1" x14ac:dyDescent="0.2">
      <c r="A25" s="304" t="s">
        <v>557</v>
      </c>
      <c r="B25" s="300" t="s">
        <v>567</v>
      </c>
      <c r="C25" s="301">
        <v>1</v>
      </c>
      <c r="D25" s="301">
        <v>13</v>
      </c>
      <c r="E25" s="302">
        <v>13801</v>
      </c>
      <c r="F25" s="303">
        <v>100</v>
      </c>
      <c r="G25" s="352">
        <v>4588.8</v>
      </c>
      <c r="H25" s="303"/>
      <c r="I25" s="352">
        <v>4588.8</v>
      </c>
      <c r="J25" s="352">
        <v>4479.3</v>
      </c>
      <c r="K25" s="352">
        <v>4608.2</v>
      </c>
    </row>
    <row r="26" spans="1:11" ht="30" customHeight="1" x14ac:dyDescent="0.2">
      <c r="A26" s="304" t="s">
        <v>558</v>
      </c>
      <c r="B26" s="300" t="s">
        <v>567</v>
      </c>
      <c r="C26" s="301">
        <v>1</v>
      </c>
      <c r="D26" s="301">
        <v>13</v>
      </c>
      <c r="E26" s="302">
        <v>13801</v>
      </c>
      <c r="F26" s="303">
        <v>120</v>
      </c>
      <c r="G26" s="352">
        <v>4588.8</v>
      </c>
      <c r="H26" s="303"/>
      <c r="I26" s="352">
        <v>4588.8</v>
      </c>
      <c r="J26" s="352">
        <v>4479.3</v>
      </c>
      <c r="K26" s="352">
        <v>4608.2</v>
      </c>
    </row>
    <row r="27" spans="1:11" ht="21.75" customHeight="1" x14ac:dyDescent="0.2">
      <c r="A27" s="304" t="s">
        <v>559</v>
      </c>
      <c r="B27" s="300" t="s">
        <v>567</v>
      </c>
      <c r="C27" s="301">
        <v>1</v>
      </c>
      <c r="D27" s="301">
        <v>13</v>
      </c>
      <c r="E27" s="302">
        <v>13801</v>
      </c>
      <c r="F27" s="303">
        <v>121</v>
      </c>
      <c r="G27" s="352">
        <v>4588.8</v>
      </c>
      <c r="H27" s="303"/>
      <c r="I27" s="352">
        <v>4588.8</v>
      </c>
      <c r="J27" s="352">
        <v>4479.3</v>
      </c>
      <c r="K27" s="352">
        <v>4608.2</v>
      </c>
    </row>
    <row r="28" spans="1:11" ht="44.25" customHeight="1" x14ac:dyDescent="0.2">
      <c r="A28" s="304" t="s">
        <v>573</v>
      </c>
      <c r="B28" s="300" t="s">
        <v>567</v>
      </c>
      <c r="C28" s="301">
        <v>1</v>
      </c>
      <c r="D28" s="301">
        <v>13</v>
      </c>
      <c r="E28" s="302">
        <v>13802</v>
      </c>
      <c r="F28" s="303" t="s">
        <v>358</v>
      </c>
      <c r="G28" s="352">
        <f>SUM(G29+G33)</f>
        <v>2501.8000000000002</v>
      </c>
      <c r="H28" s="303"/>
      <c r="I28" s="352">
        <f>SUM(I29+I33)</f>
        <v>2501.8000000000002</v>
      </c>
      <c r="J28" s="352">
        <f>SUM(J29+J33)</f>
        <v>2501.8000000000002</v>
      </c>
      <c r="K28" s="352">
        <f>SUM(K29+K33)</f>
        <v>2501.8000000000002</v>
      </c>
    </row>
    <row r="29" spans="1:11" ht="24.75" customHeight="1" x14ac:dyDescent="0.2">
      <c r="A29" s="304" t="s">
        <v>557</v>
      </c>
      <c r="B29" s="300" t="s">
        <v>567</v>
      </c>
      <c r="C29" s="301">
        <v>1</v>
      </c>
      <c r="D29" s="301">
        <v>13</v>
      </c>
      <c r="E29" s="302">
        <v>13802</v>
      </c>
      <c r="F29" s="303">
        <v>100</v>
      </c>
      <c r="G29" s="352">
        <f>SUM(G30)</f>
        <v>2131.8000000000002</v>
      </c>
      <c r="H29" s="303"/>
      <c r="I29" s="352">
        <f>SUM(I30)</f>
        <v>2131.8000000000002</v>
      </c>
      <c r="J29" s="352">
        <f>SUM(J30)</f>
        <v>2131.8000000000002</v>
      </c>
      <c r="K29" s="352">
        <f>SUM(K30)</f>
        <v>2131.8000000000002</v>
      </c>
    </row>
    <row r="30" spans="1:11" ht="24.75" customHeight="1" x14ac:dyDescent="0.2">
      <c r="A30" s="304" t="s">
        <v>558</v>
      </c>
      <c r="B30" s="300" t="s">
        <v>567</v>
      </c>
      <c r="C30" s="301">
        <v>1</v>
      </c>
      <c r="D30" s="301">
        <v>13</v>
      </c>
      <c r="E30" s="302">
        <v>13802</v>
      </c>
      <c r="F30" s="303">
        <v>120</v>
      </c>
      <c r="G30" s="352">
        <f>SUM(G31:G32)</f>
        <v>2131.8000000000002</v>
      </c>
      <c r="H30" s="303"/>
      <c r="I30" s="352">
        <f>SUM(I31:I32)</f>
        <v>2131.8000000000002</v>
      </c>
      <c r="J30" s="352">
        <f>SUM(J31:J32)</f>
        <v>2131.8000000000002</v>
      </c>
      <c r="K30" s="352">
        <f>SUM(K31:K32)</f>
        <v>2131.8000000000002</v>
      </c>
    </row>
    <row r="31" spans="1:11" ht="18" customHeight="1" x14ac:dyDescent="0.2">
      <c r="A31" s="304" t="s">
        <v>559</v>
      </c>
      <c r="B31" s="300" t="s">
        <v>567</v>
      </c>
      <c r="C31" s="301">
        <v>1</v>
      </c>
      <c r="D31" s="301">
        <v>13</v>
      </c>
      <c r="E31" s="302">
        <v>13802</v>
      </c>
      <c r="F31" s="303">
        <v>121</v>
      </c>
      <c r="G31" s="352">
        <v>1991</v>
      </c>
      <c r="H31" s="303"/>
      <c r="I31" s="352">
        <v>1991</v>
      </c>
      <c r="J31" s="352">
        <v>1991</v>
      </c>
      <c r="K31" s="352">
        <v>1991</v>
      </c>
    </row>
    <row r="32" spans="1:11" ht="24" customHeight="1" x14ac:dyDescent="0.2">
      <c r="A32" s="304" t="s">
        <v>560</v>
      </c>
      <c r="B32" s="300" t="s">
        <v>567</v>
      </c>
      <c r="C32" s="301">
        <v>1</v>
      </c>
      <c r="D32" s="301">
        <v>13</v>
      </c>
      <c r="E32" s="302">
        <v>13802</v>
      </c>
      <c r="F32" s="303">
        <v>122</v>
      </c>
      <c r="G32" s="352">
        <v>140.80000000000001</v>
      </c>
      <c r="H32" s="303"/>
      <c r="I32" s="352">
        <v>140.80000000000001</v>
      </c>
      <c r="J32" s="352">
        <v>140.80000000000001</v>
      </c>
      <c r="K32" s="352">
        <v>140.80000000000001</v>
      </c>
    </row>
    <row r="33" spans="1:11" ht="28.5" customHeight="1" x14ac:dyDescent="0.2">
      <c r="A33" s="304" t="s">
        <v>561</v>
      </c>
      <c r="B33" s="300" t="s">
        <v>567</v>
      </c>
      <c r="C33" s="301">
        <v>1</v>
      </c>
      <c r="D33" s="301">
        <v>13</v>
      </c>
      <c r="E33" s="302">
        <v>13802</v>
      </c>
      <c r="F33" s="303">
        <v>200</v>
      </c>
      <c r="G33" s="352">
        <f>SUM(G34)</f>
        <v>370</v>
      </c>
      <c r="H33" s="303"/>
      <c r="I33" s="352">
        <f t="shared" ref="I33:K34" si="0">SUM(I34)</f>
        <v>370</v>
      </c>
      <c r="J33" s="352">
        <f t="shared" si="0"/>
        <v>370</v>
      </c>
      <c r="K33" s="352">
        <f t="shared" si="0"/>
        <v>370</v>
      </c>
    </row>
    <row r="34" spans="1:11" ht="30" customHeight="1" x14ac:dyDescent="0.2">
      <c r="A34" s="304" t="s">
        <v>562</v>
      </c>
      <c r="B34" s="300" t="s">
        <v>567</v>
      </c>
      <c r="C34" s="301">
        <v>1</v>
      </c>
      <c r="D34" s="301">
        <v>13</v>
      </c>
      <c r="E34" s="302">
        <v>13802</v>
      </c>
      <c r="F34" s="303">
        <v>240</v>
      </c>
      <c r="G34" s="352">
        <f>SUM(G35)</f>
        <v>370</v>
      </c>
      <c r="H34" s="303"/>
      <c r="I34" s="352">
        <f t="shared" si="0"/>
        <v>370</v>
      </c>
      <c r="J34" s="352">
        <f t="shared" si="0"/>
        <v>370</v>
      </c>
      <c r="K34" s="352">
        <f t="shared" si="0"/>
        <v>370</v>
      </c>
    </row>
    <row r="35" spans="1:11" ht="27.75" customHeight="1" x14ac:dyDescent="0.2">
      <c r="A35" s="304" t="s">
        <v>563</v>
      </c>
      <c r="B35" s="300" t="s">
        <v>567</v>
      </c>
      <c r="C35" s="301">
        <v>1</v>
      </c>
      <c r="D35" s="301">
        <v>13</v>
      </c>
      <c r="E35" s="302">
        <v>13802</v>
      </c>
      <c r="F35" s="303">
        <v>244</v>
      </c>
      <c r="G35" s="352">
        <v>370</v>
      </c>
      <c r="H35" s="303"/>
      <c r="I35" s="352">
        <v>370</v>
      </c>
      <c r="J35" s="352">
        <v>370</v>
      </c>
      <c r="K35" s="352">
        <v>370</v>
      </c>
    </row>
    <row r="36" spans="1:11" ht="21.75" customHeight="1" x14ac:dyDescent="0.2">
      <c r="A36" s="304" t="s">
        <v>556</v>
      </c>
      <c r="B36" s="300" t="s">
        <v>567</v>
      </c>
      <c r="C36" s="301">
        <v>1</v>
      </c>
      <c r="D36" s="301">
        <v>13</v>
      </c>
      <c r="E36" s="302">
        <v>20400</v>
      </c>
      <c r="F36" s="303" t="s">
        <v>358</v>
      </c>
      <c r="G36" s="352">
        <v>12177.300000000001</v>
      </c>
      <c r="H36" s="303"/>
      <c r="I36" s="352">
        <v>12177.300000000001</v>
      </c>
      <c r="J36" s="352">
        <v>12251.900000000001</v>
      </c>
      <c r="K36" s="352">
        <v>12204.300000000001</v>
      </c>
    </row>
    <row r="37" spans="1:11" ht="87.75" customHeight="1" x14ac:dyDescent="0.2">
      <c r="A37" s="304" t="s">
        <v>574</v>
      </c>
      <c r="B37" s="300" t="s">
        <v>567</v>
      </c>
      <c r="C37" s="301">
        <v>1</v>
      </c>
      <c r="D37" s="301">
        <v>13</v>
      </c>
      <c r="E37" s="302">
        <v>20000</v>
      </c>
      <c r="F37" s="303" t="s">
        <v>358</v>
      </c>
      <c r="G37" s="352">
        <v>12177.300000000001</v>
      </c>
      <c r="H37" s="303"/>
      <c r="I37" s="352">
        <v>12177.300000000001</v>
      </c>
      <c r="J37" s="352">
        <v>12251.900000000001</v>
      </c>
      <c r="K37" s="352">
        <v>12204.300000000001</v>
      </c>
    </row>
    <row r="38" spans="1:11" ht="29.25" customHeight="1" x14ac:dyDescent="0.2">
      <c r="A38" s="304" t="s">
        <v>575</v>
      </c>
      <c r="B38" s="300" t="s">
        <v>567</v>
      </c>
      <c r="C38" s="301">
        <v>1</v>
      </c>
      <c r="D38" s="301">
        <v>13</v>
      </c>
      <c r="E38" s="302">
        <v>20400</v>
      </c>
      <c r="F38" s="303" t="s">
        <v>358</v>
      </c>
      <c r="G38" s="352">
        <f>SUM(G39+G43)</f>
        <v>7718.5</v>
      </c>
      <c r="H38" s="303"/>
      <c r="I38" s="352">
        <f>SUM(I39+I43)</f>
        <v>7718.5</v>
      </c>
      <c r="J38" s="352">
        <f>SUM(J39+J43)</f>
        <v>7718.5</v>
      </c>
      <c r="K38" s="352">
        <f>SUM(K39+K43)</f>
        <v>7718.5</v>
      </c>
    </row>
    <row r="39" spans="1:11" ht="25.5" customHeight="1" x14ac:dyDescent="0.2">
      <c r="A39" s="304" t="s">
        <v>557</v>
      </c>
      <c r="B39" s="300" t="s">
        <v>567</v>
      </c>
      <c r="C39" s="301">
        <v>1</v>
      </c>
      <c r="D39" s="301">
        <v>13</v>
      </c>
      <c r="E39" s="302">
        <v>20400</v>
      </c>
      <c r="F39" s="303">
        <v>100</v>
      </c>
      <c r="G39" s="352">
        <f>SUM(G40)</f>
        <v>5238.3</v>
      </c>
      <c r="H39" s="303"/>
      <c r="I39" s="352">
        <f>SUM(I40)</f>
        <v>5238.3</v>
      </c>
      <c r="J39" s="352">
        <f>SUM(J40)</f>
        <v>5238.3</v>
      </c>
      <c r="K39" s="352">
        <f>SUM(K40)</f>
        <v>5238.3</v>
      </c>
    </row>
    <row r="40" spans="1:11" ht="28.5" customHeight="1" x14ac:dyDescent="0.2">
      <c r="A40" s="304" t="s">
        <v>558</v>
      </c>
      <c r="B40" s="300" t="s">
        <v>567</v>
      </c>
      <c r="C40" s="301">
        <v>1</v>
      </c>
      <c r="D40" s="301">
        <v>13</v>
      </c>
      <c r="E40" s="302">
        <v>20400</v>
      </c>
      <c r="F40" s="303">
        <v>120</v>
      </c>
      <c r="G40" s="352">
        <f>SUM(G41:G42)</f>
        <v>5238.3</v>
      </c>
      <c r="H40" s="303"/>
      <c r="I40" s="352">
        <f>SUM(I41:I42)</f>
        <v>5238.3</v>
      </c>
      <c r="J40" s="352">
        <f>SUM(J41:J42)</f>
        <v>5238.3</v>
      </c>
      <c r="K40" s="352">
        <f>SUM(K41:K42)</f>
        <v>5238.3</v>
      </c>
    </row>
    <row r="41" spans="1:11" ht="18.75" customHeight="1" x14ac:dyDescent="0.2">
      <c r="A41" s="304" t="s">
        <v>559</v>
      </c>
      <c r="B41" s="300" t="s">
        <v>567</v>
      </c>
      <c r="C41" s="301">
        <v>1</v>
      </c>
      <c r="D41" s="301">
        <v>13</v>
      </c>
      <c r="E41" s="302">
        <v>20400</v>
      </c>
      <c r="F41" s="303">
        <v>121</v>
      </c>
      <c r="G41" s="352">
        <v>4953.3</v>
      </c>
      <c r="H41" s="303"/>
      <c r="I41" s="352">
        <v>4953.3</v>
      </c>
      <c r="J41" s="352">
        <v>4953.3</v>
      </c>
      <c r="K41" s="352">
        <v>4953.3</v>
      </c>
    </row>
    <row r="42" spans="1:11" ht="26.25" customHeight="1" x14ac:dyDescent="0.2">
      <c r="A42" s="304" t="s">
        <v>560</v>
      </c>
      <c r="B42" s="300" t="s">
        <v>567</v>
      </c>
      <c r="C42" s="301">
        <v>1</v>
      </c>
      <c r="D42" s="301">
        <v>13</v>
      </c>
      <c r="E42" s="302">
        <v>20400</v>
      </c>
      <c r="F42" s="303">
        <v>122</v>
      </c>
      <c r="G42" s="352">
        <v>285</v>
      </c>
      <c r="H42" s="303"/>
      <c r="I42" s="352">
        <v>285</v>
      </c>
      <c r="J42" s="352">
        <v>285</v>
      </c>
      <c r="K42" s="352">
        <v>285</v>
      </c>
    </row>
    <row r="43" spans="1:11" ht="24.75" customHeight="1" x14ac:dyDescent="0.2">
      <c r="A43" s="304" t="s">
        <v>561</v>
      </c>
      <c r="B43" s="300" t="s">
        <v>567</v>
      </c>
      <c r="C43" s="301">
        <v>1</v>
      </c>
      <c r="D43" s="301">
        <v>13</v>
      </c>
      <c r="E43" s="302">
        <v>20400</v>
      </c>
      <c r="F43" s="303">
        <v>200</v>
      </c>
      <c r="G43" s="352">
        <f>SUM(G44)</f>
        <v>2480.1999999999998</v>
      </c>
      <c r="H43" s="303"/>
      <c r="I43" s="352">
        <f t="shared" ref="I43:K44" si="1">SUM(I44)</f>
        <v>2480.1999999999998</v>
      </c>
      <c r="J43" s="352">
        <f t="shared" si="1"/>
        <v>2480.1999999999998</v>
      </c>
      <c r="K43" s="352">
        <f t="shared" si="1"/>
        <v>2480.1999999999998</v>
      </c>
    </row>
    <row r="44" spans="1:11" ht="32.25" customHeight="1" x14ac:dyDescent="0.2">
      <c r="A44" s="304" t="s">
        <v>562</v>
      </c>
      <c r="B44" s="300" t="s">
        <v>567</v>
      </c>
      <c r="C44" s="301">
        <v>1</v>
      </c>
      <c r="D44" s="301">
        <v>13</v>
      </c>
      <c r="E44" s="302">
        <v>20400</v>
      </c>
      <c r="F44" s="303">
        <v>240</v>
      </c>
      <c r="G44" s="352">
        <f>SUM(G45)</f>
        <v>2480.1999999999998</v>
      </c>
      <c r="H44" s="303"/>
      <c r="I44" s="352">
        <f t="shared" si="1"/>
        <v>2480.1999999999998</v>
      </c>
      <c r="J44" s="352">
        <f t="shared" si="1"/>
        <v>2480.1999999999998</v>
      </c>
      <c r="K44" s="352">
        <f t="shared" si="1"/>
        <v>2480.1999999999998</v>
      </c>
    </row>
    <row r="45" spans="1:11" ht="31.5" customHeight="1" x14ac:dyDescent="0.2">
      <c r="A45" s="304" t="s">
        <v>563</v>
      </c>
      <c r="B45" s="300" t="s">
        <v>567</v>
      </c>
      <c r="C45" s="301">
        <v>1</v>
      </c>
      <c r="D45" s="301">
        <v>13</v>
      </c>
      <c r="E45" s="302">
        <v>20400</v>
      </c>
      <c r="F45" s="303">
        <v>244</v>
      </c>
      <c r="G45" s="352">
        <v>2480.1999999999998</v>
      </c>
      <c r="H45" s="303"/>
      <c r="I45" s="352">
        <v>2480.1999999999998</v>
      </c>
      <c r="J45" s="352">
        <v>2480.1999999999998</v>
      </c>
      <c r="K45" s="352">
        <v>2480.1999999999998</v>
      </c>
    </row>
    <row r="46" spans="1:11" ht="30" customHeight="1" x14ac:dyDescent="0.2">
      <c r="A46" s="304" t="s">
        <v>576</v>
      </c>
      <c r="B46" s="300" t="s">
        <v>567</v>
      </c>
      <c r="C46" s="301">
        <v>1</v>
      </c>
      <c r="D46" s="301">
        <v>13</v>
      </c>
      <c r="E46" s="302">
        <v>20400</v>
      </c>
      <c r="F46" s="303" t="s">
        <v>358</v>
      </c>
      <c r="G46" s="352">
        <f>SUM(G47+G51)</f>
        <v>3427</v>
      </c>
      <c r="H46" s="303"/>
      <c r="I46" s="352">
        <f>SUM(I47+I51)</f>
        <v>3427</v>
      </c>
      <c r="J46" s="352">
        <f>SUM(J47+J51)</f>
        <v>3427</v>
      </c>
      <c r="K46" s="352">
        <f>SUM(K47+K51)</f>
        <v>3427</v>
      </c>
    </row>
    <row r="47" spans="1:11" ht="49.5" customHeight="1" x14ac:dyDescent="0.2">
      <c r="A47" s="304" t="s">
        <v>557</v>
      </c>
      <c r="B47" s="300" t="s">
        <v>567</v>
      </c>
      <c r="C47" s="301">
        <v>1</v>
      </c>
      <c r="D47" s="301">
        <v>13</v>
      </c>
      <c r="E47" s="302">
        <v>20400</v>
      </c>
      <c r="F47" s="303">
        <v>100</v>
      </c>
      <c r="G47" s="352">
        <f>SUM(G48)</f>
        <v>2745.3</v>
      </c>
      <c r="H47" s="303"/>
      <c r="I47" s="352">
        <f>SUM(I48)</f>
        <v>2745.3</v>
      </c>
      <c r="J47" s="352">
        <f>SUM(J48)</f>
        <v>2745.3</v>
      </c>
      <c r="K47" s="352">
        <f>SUM(K48)</f>
        <v>2745.3</v>
      </c>
    </row>
    <row r="48" spans="1:11" ht="24.75" customHeight="1" x14ac:dyDescent="0.2">
      <c r="A48" s="304" t="s">
        <v>558</v>
      </c>
      <c r="B48" s="300" t="s">
        <v>567</v>
      </c>
      <c r="C48" s="301">
        <v>1</v>
      </c>
      <c r="D48" s="301">
        <v>13</v>
      </c>
      <c r="E48" s="302">
        <v>20400</v>
      </c>
      <c r="F48" s="303">
        <v>120</v>
      </c>
      <c r="G48" s="352">
        <f>SUM(G49:G50)</f>
        <v>2745.3</v>
      </c>
      <c r="H48" s="303"/>
      <c r="I48" s="352">
        <f>SUM(I49:I50)</f>
        <v>2745.3</v>
      </c>
      <c r="J48" s="352">
        <f>SUM(J49:J50)</f>
        <v>2745.3</v>
      </c>
      <c r="K48" s="352">
        <f>SUM(K49:K50)</f>
        <v>2745.3</v>
      </c>
    </row>
    <row r="49" spans="1:11" ht="20.25" customHeight="1" x14ac:dyDescent="0.2">
      <c r="A49" s="304" t="s">
        <v>559</v>
      </c>
      <c r="B49" s="300" t="s">
        <v>567</v>
      </c>
      <c r="C49" s="301">
        <v>1</v>
      </c>
      <c r="D49" s="301">
        <v>13</v>
      </c>
      <c r="E49" s="302">
        <v>20400</v>
      </c>
      <c r="F49" s="303">
        <v>121</v>
      </c>
      <c r="G49" s="352">
        <v>2595.3000000000002</v>
      </c>
      <c r="H49" s="303"/>
      <c r="I49" s="352">
        <v>2595.3000000000002</v>
      </c>
      <c r="J49" s="352">
        <v>2595.3000000000002</v>
      </c>
      <c r="K49" s="352">
        <v>2595.3000000000002</v>
      </c>
    </row>
    <row r="50" spans="1:11" ht="25.5" customHeight="1" x14ac:dyDescent="0.2">
      <c r="A50" s="304" t="s">
        <v>560</v>
      </c>
      <c r="B50" s="300" t="s">
        <v>567</v>
      </c>
      <c r="C50" s="301">
        <v>1</v>
      </c>
      <c r="D50" s="301">
        <v>13</v>
      </c>
      <c r="E50" s="302">
        <v>20400</v>
      </c>
      <c r="F50" s="303">
        <v>122</v>
      </c>
      <c r="G50" s="352">
        <v>150</v>
      </c>
      <c r="H50" s="303"/>
      <c r="I50" s="352">
        <v>150</v>
      </c>
      <c r="J50" s="352">
        <v>150</v>
      </c>
      <c r="K50" s="352">
        <v>150</v>
      </c>
    </row>
    <row r="51" spans="1:11" ht="26.25" customHeight="1" x14ac:dyDescent="0.2">
      <c r="A51" s="304" t="s">
        <v>561</v>
      </c>
      <c r="B51" s="300" t="s">
        <v>567</v>
      </c>
      <c r="C51" s="301">
        <v>1</v>
      </c>
      <c r="D51" s="301">
        <v>13</v>
      </c>
      <c r="E51" s="302">
        <v>20400</v>
      </c>
      <c r="F51" s="303">
        <v>200</v>
      </c>
      <c r="G51" s="352">
        <f>SUM(G52)</f>
        <v>681.7</v>
      </c>
      <c r="H51" s="303"/>
      <c r="I51" s="352">
        <f t="shared" ref="I51:K52" si="2">SUM(I52)</f>
        <v>681.7</v>
      </c>
      <c r="J51" s="352">
        <f t="shared" si="2"/>
        <v>681.7</v>
      </c>
      <c r="K51" s="352">
        <f t="shared" si="2"/>
        <v>681.7</v>
      </c>
    </row>
    <row r="52" spans="1:11" ht="29.25" customHeight="1" x14ac:dyDescent="0.2">
      <c r="A52" s="304" t="s">
        <v>562</v>
      </c>
      <c r="B52" s="300" t="s">
        <v>567</v>
      </c>
      <c r="C52" s="301">
        <v>1</v>
      </c>
      <c r="D52" s="301">
        <v>13</v>
      </c>
      <c r="E52" s="302">
        <v>20400</v>
      </c>
      <c r="F52" s="303">
        <v>240</v>
      </c>
      <c r="G52" s="352">
        <f>SUM(G53)</f>
        <v>681.7</v>
      </c>
      <c r="H52" s="303"/>
      <c r="I52" s="352">
        <f t="shared" si="2"/>
        <v>681.7</v>
      </c>
      <c r="J52" s="352">
        <f t="shared" si="2"/>
        <v>681.7</v>
      </c>
      <c r="K52" s="352">
        <f t="shared" si="2"/>
        <v>681.7</v>
      </c>
    </row>
    <row r="53" spans="1:11" ht="30" customHeight="1" x14ac:dyDescent="0.2">
      <c r="A53" s="304" t="s">
        <v>563</v>
      </c>
      <c r="B53" s="300" t="s">
        <v>567</v>
      </c>
      <c r="C53" s="301">
        <v>1</v>
      </c>
      <c r="D53" s="301">
        <v>13</v>
      </c>
      <c r="E53" s="302">
        <v>20400</v>
      </c>
      <c r="F53" s="303">
        <v>244</v>
      </c>
      <c r="G53" s="352">
        <v>681.7</v>
      </c>
      <c r="H53" s="303"/>
      <c r="I53" s="352">
        <v>681.7</v>
      </c>
      <c r="J53" s="352">
        <v>681.7</v>
      </c>
      <c r="K53" s="352">
        <v>681.7</v>
      </c>
    </row>
    <row r="54" spans="1:11" ht="41.25" customHeight="1" x14ac:dyDescent="0.2">
      <c r="A54" s="304" t="s">
        <v>577</v>
      </c>
      <c r="B54" s="300" t="s">
        <v>567</v>
      </c>
      <c r="C54" s="301">
        <v>1</v>
      </c>
      <c r="D54" s="301">
        <v>13</v>
      </c>
      <c r="E54" s="302">
        <v>20400</v>
      </c>
      <c r="F54" s="303" t="s">
        <v>358</v>
      </c>
      <c r="G54" s="352">
        <f>SUM(G55+G59)</f>
        <v>930.7</v>
      </c>
      <c r="H54" s="303"/>
      <c r="I54" s="352">
        <f>SUM(I55+I59)</f>
        <v>930.7</v>
      </c>
      <c r="J54" s="352">
        <f>SUM(J55+J59)</f>
        <v>930.7</v>
      </c>
      <c r="K54" s="352">
        <f>SUM(K55+K59)</f>
        <v>930.7</v>
      </c>
    </row>
    <row r="55" spans="1:11" ht="25.5" customHeight="1" x14ac:dyDescent="0.2">
      <c r="A55" s="304" t="s">
        <v>557</v>
      </c>
      <c r="B55" s="300" t="s">
        <v>567</v>
      </c>
      <c r="C55" s="301">
        <v>1</v>
      </c>
      <c r="D55" s="301">
        <v>13</v>
      </c>
      <c r="E55" s="302">
        <v>20400</v>
      </c>
      <c r="F55" s="303">
        <v>100</v>
      </c>
      <c r="G55" s="352">
        <f>SUM(G56)</f>
        <v>561.4</v>
      </c>
      <c r="H55" s="303"/>
      <c r="I55" s="352">
        <f>SUM(I56)</f>
        <v>561.4</v>
      </c>
      <c r="J55" s="352">
        <f>SUM(J56)</f>
        <v>561.4</v>
      </c>
      <c r="K55" s="352">
        <f>SUM(K56)</f>
        <v>561.4</v>
      </c>
    </row>
    <row r="56" spans="1:11" ht="28.5" customHeight="1" x14ac:dyDescent="0.2">
      <c r="A56" s="304" t="s">
        <v>558</v>
      </c>
      <c r="B56" s="300" t="s">
        <v>567</v>
      </c>
      <c r="C56" s="301">
        <v>1</v>
      </c>
      <c r="D56" s="301">
        <v>13</v>
      </c>
      <c r="E56" s="302">
        <v>20400</v>
      </c>
      <c r="F56" s="303">
        <v>120</v>
      </c>
      <c r="G56" s="352">
        <f>SUM(G57:G58)</f>
        <v>561.4</v>
      </c>
      <c r="H56" s="303"/>
      <c r="I56" s="352">
        <f>SUM(I57:I58)</f>
        <v>561.4</v>
      </c>
      <c r="J56" s="352">
        <f>SUM(J57:J58)</f>
        <v>561.4</v>
      </c>
      <c r="K56" s="352">
        <f>SUM(K57:K58)</f>
        <v>561.4</v>
      </c>
    </row>
    <row r="57" spans="1:11" ht="20.25" customHeight="1" x14ac:dyDescent="0.2">
      <c r="A57" s="304" t="s">
        <v>559</v>
      </c>
      <c r="B57" s="300" t="s">
        <v>567</v>
      </c>
      <c r="C57" s="301">
        <v>1</v>
      </c>
      <c r="D57" s="301">
        <v>13</v>
      </c>
      <c r="E57" s="302">
        <v>20400</v>
      </c>
      <c r="F57" s="303">
        <v>121</v>
      </c>
      <c r="G57" s="352">
        <v>556.4</v>
      </c>
      <c r="H57" s="303"/>
      <c r="I57" s="352">
        <v>556.4</v>
      </c>
      <c r="J57" s="352">
        <v>556.4</v>
      </c>
      <c r="K57" s="352">
        <v>556.4</v>
      </c>
    </row>
    <row r="58" spans="1:11" ht="27.75" customHeight="1" x14ac:dyDescent="0.2">
      <c r="A58" s="304" t="s">
        <v>560</v>
      </c>
      <c r="B58" s="300" t="s">
        <v>567</v>
      </c>
      <c r="C58" s="301">
        <v>1</v>
      </c>
      <c r="D58" s="301">
        <v>13</v>
      </c>
      <c r="E58" s="302">
        <v>20400</v>
      </c>
      <c r="F58" s="303">
        <v>122</v>
      </c>
      <c r="G58" s="352">
        <v>5</v>
      </c>
      <c r="H58" s="303"/>
      <c r="I58" s="352">
        <v>5</v>
      </c>
      <c r="J58" s="352">
        <v>5</v>
      </c>
      <c r="K58" s="352">
        <v>5</v>
      </c>
    </row>
    <row r="59" spans="1:11" ht="27" customHeight="1" x14ac:dyDescent="0.2">
      <c r="A59" s="304" t="s">
        <v>561</v>
      </c>
      <c r="B59" s="300" t="s">
        <v>567</v>
      </c>
      <c r="C59" s="301">
        <v>1</v>
      </c>
      <c r="D59" s="301">
        <v>13</v>
      </c>
      <c r="E59" s="302">
        <v>20400</v>
      </c>
      <c r="F59" s="303">
        <v>200</v>
      </c>
      <c r="G59" s="352">
        <f>SUM(G60)</f>
        <v>369.3</v>
      </c>
      <c r="H59" s="303"/>
      <c r="I59" s="352">
        <f t="shared" ref="I59:K60" si="3">SUM(I60)</f>
        <v>369.3</v>
      </c>
      <c r="J59" s="352">
        <f t="shared" si="3"/>
        <v>369.3</v>
      </c>
      <c r="K59" s="352">
        <f t="shared" si="3"/>
        <v>369.3</v>
      </c>
    </row>
    <row r="60" spans="1:11" ht="24" customHeight="1" x14ac:dyDescent="0.2">
      <c r="A60" s="304" t="s">
        <v>562</v>
      </c>
      <c r="B60" s="300" t="s">
        <v>567</v>
      </c>
      <c r="C60" s="301">
        <v>1</v>
      </c>
      <c r="D60" s="301">
        <v>13</v>
      </c>
      <c r="E60" s="302">
        <v>20400</v>
      </c>
      <c r="F60" s="303">
        <v>240</v>
      </c>
      <c r="G60" s="352">
        <f>SUM(G61)</f>
        <v>369.3</v>
      </c>
      <c r="H60" s="303"/>
      <c r="I60" s="352">
        <f t="shared" si="3"/>
        <v>369.3</v>
      </c>
      <c r="J60" s="352">
        <f t="shared" si="3"/>
        <v>369.3</v>
      </c>
      <c r="K60" s="352">
        <f t="shared" si="3"/>
        <v>369.3</v>
      </c>
    </row>
    <row r="61" spans="1:11" ht="26.25" customHeight="1" x14ac:dyDescent="0.2">
      <c r="A61" s="304" t="s">
        <v>563</v>
      </c>
      <c r="B61" s="300" t="s">
        <v>567</v>
      </c>
      <c r="C61" s="301">
        <v>1</v>
      </c>
      <c r="D61" s="301">
        <v>13</v>
      </c>
      <c r="E61" s="302">
        <v>20400</v>
      </c>
      <c r="F61" s="303">
        <v>244</v>
      </c>
      <c r="G61" s="352">
        <v>369.3</v>
      </c>
      <c r="H61" s="303"/>
      <c r="I61" s="352">
        <v>369.3</v>
      </c>
      <c r="J61" s="352">
        <v>369.3</v>
      </c>
      <c r="K61" s="352">
        <v>369.3</v>
      </c>
    </row>
    <row r="62" spans="1:11" ht="25.5" customHeight="1" x14ac:dyDescent="0.2">
      <c r="A62" s="304" t="s">
        <v>578</v>
      </c>
      <c r="B62" s="300" t="s">
        <v>567</v>
      </c>
      <c r="C62" s="301">
        <v>1</v>
      </c>
      <c r="D62" s="301">
        <v>13</v>
      </c>
      <c r="E62" s="302">
        <v>20400</v>
      </c>
      <c r="F62" s="303" t="s">
        <v>358</v>
      </c>
      <c r="G62" s="352">
        <v>101.1</v>
      </c>
      <c r="H62" s="303"/>
      <c r="I62" s="352">
        <v>101.1</v>
      </c>
      <c r="J62" s="352">
        <v>175.7</v>
      </c>
      <c r="K62" s="352">
        <v>128.1</v>
      </c>
    </row>
    <row r="63" spans="1:11" ht="22.5" customHeight="1" x14ac:dyDescent="0.2">
      <c r="A63" s="304" t="s">
        <v>561</v>
      </c>
      <c r="B63" s="300" t="s">
        <v>567</v>
      </c>
      <c r="C63" s="301">
        <v>1</v>
      </c>
      <c r="D63" s="301">
        <v>13</v>
      </c>
      <c r="E63" s="302">
        <v>20400</v>
      </c>
      <c r="F63" s="303">
        <v>200</v>
      </c>
      <c r="G63" s="352">
        <f>SUM(G64)</f>
        <v>101.1</v>
      </c>
      <c r="H63" s="303"/>
      <c r="I63" s="352">
        <f t="shared" ref="I63:K64" si="4">SUM(I64)</f>
        <v>101.1</v>
      </c>
      <c r="J63" s="352">
        <f t="shared" si="4"/>
        <v>175.7</v>
      </c>
      <c r="K63" s="352">
        <f t="shared" si="4"/>
        <v>128.1</v>
      </c>
    </row>
    <row r="64" spans="1:11" ht="24" customHeight="1" x14ac:dyDescent="0.2">
      <c r="A64" s="304" t="s">
        <v>562</v>
      </c>
      <c r="B64" s="300" t="s">
        <v>567</v>
      </c>
      <c r="C64" s="301">
        <v>1</v>
      </c>
      <c r="D64" s="301">
        <v>13</v>
      </c>
      <c r="E64" s="302">
        <v>20400</v>
      </c>
      <c r="F64" s="303">
        <v>240</v>
      </c>
      <c r="G64" s="352">
        <f>SUM(G65)</f>
        <v>101.1</v>
      </c>
      <c r="H64" s="303"/>
      <c r="I64" s="352">
        <f t="shared" si="4"/>
        <v>101.1</v>
      </c>
      <c r="J64" s="352">
        <f t="shared" si="4"/>
        <v>175.7</v>
      </c>
      <c r="K64" s="352">
        <f t="shared" si="4"/>
        <v>128.1</v>
      </c>
    </row>
    <row r="65" spans="1:11" ht="24" customHeight="1" x14ac:dyDescent="0.2">
      <c r="A65" s="304" t="s">
        <v>563</v>
      </c>
      <c r="B65" s="300" t="s">
        <v>567</v>
      </c>
      <c r="C65" s="301">
        <v>1</v>
      </c>
      <c r="D65" s="301">
        <v>13</v>
      </c>
      <c r="E65" s="302">
        <v>20400</v>
      </c>
      <c r="F65" s="303">
        <v>244</v>
      </c>
      <c r="G65" s="352">
        <v>101.1</v>
      </c>
      <c r="H65" s="303"/>
      <c r="I65" s="352">
        <v>101.1</v>
      </c>
      <c r="J65" s="352">
        <v>175.7</v>
      </c>
      <c r="K65" s="352">
        <v>128.1</v>
      </c>
    </row>
    <row r="66" spans="1:11" ht="24" customHeight="1" x14ac:dyDescent="0.2">
      <c r="A66" s="304" t="s">
        <v>359</v>
      </c>
      <c r="B66" s="300" t="s">
        <v>567</v>
      </c>
      <c r="C66" s="301">
        <v>3</v>
      </c>
      <c r="D66" s="301"/>
      <c r="E66" s="302"/>
      <c r="F66" s="303"/>
      <c r="G66" s="352">
        <f>SUM(G67)</f>
        <v>7090.6</v>
      </c>
      <c r="H66" s="303"/>
      <c r="I66" s="352">
        <f t="shared" ref="I66:K67" si="5">SUM(I67)</f>
        <v>7090.6</v>
      </c>
      <c r="J66" s="352">
        <f t="shared" si="5"/>
        <v>6981.1</v>
      </c>
      <c r="K66" s="352">
        <f t="shared" si="5"/>
        <v>7110</v>
      </c>
    </row>
    <row r="67" spans="1:11" ht="12" customHeight="1" x14ac:dyDescent="0.2">
      <c r="A67" s="304" t="s">
        <v>778</v>
      </c>
      <c r="B67" s="300" t="s">
        <v>567</v>
      </c>
      <c r="C67" s="301">
        <v>3</v>
      </c>
      <c r="D67" s="301">
        <v>4</v>
      </c>
      <c r="E67" s="302"/>
      <c r="F67" s="303"/>
      <c r="G67" s="352">
        <f>SUM(G68)</f>
        <v>7090.6</v>
      </c>
      <c r="H67" s="303"/>
      <c r="I67" s="352">
        <f t="shared" si="5"/>
        <v>7090.6</v>
      </c>
      <c r="J67" s="352">
        <f t="shared" si="5"/>
        <v>6981.1</v>
      </c>
      <c r="K67" s="352">
        <f t="shared" si="5"/>
        <v>7110</v>
      </c>
    </row>
    <row r="68" spans="1:11" ht="24" customHeight="1" x14ac:dyDescent="0.2">
      <c r="A68" s="304" t="s">
        <v>568</v>
      </c>
      <c r="B68" s="300" t="s">
        <v>567</v>
      </c>
      <c r="C68" s="301">
        <v>3</v>
      </c>
      <c r="D68" s="301">
        <v>4</v>
      </c>
      <c r="E68" s="302">
        <v>10000</v>
      </c>
      <c r="F68" s="303" t="s">
        <v>358</v>
      </c>
      <c r="G68" s="352">
        <v>7090.6</v>
      </c>
      <c r="H68" s="303"/>
      <c r="I68" s="352">
        <v>7090.6</v>
      </c>
      <c r="J68" s="352">
        <v>6981.1</v>
      </c>
      <c r="K68" s="352">
        <v>7110</v>
      </c>
    </row>
    <row r="69" spans="1:11" ht="26.25" customHeight="1" x14ac:dyDescent="0.2">
      <c r="A69" s="304" t="s">
        <v>571</v>
      </c>
      <c r="B69" s="300" t="s">
        <v>567</v>
      </c>
      <c r="C69" s="301">
        <v>3</v>
      </c>
      <c r="D69" s="301">
        <v>4</v>
      </c>
      <c r="E69" s="302">
        <v>13800</v>
      </c>
      <c r="F69" s="303" t="s">
        <v>358</v>
      </c>
      <c r="G69" s="352">
        <v>7090.6</v>
      </c>
      <c r="H69" s="303"/>
      <c r="I69" s="352">
        <v>7090.6</v>
      </c>
      <c r="J69" s="352">
        <v>6981.1</v>
      </c>
      <c r="K69" s="352">
        <v>7110</v>
      </c>
    </row>
    <row r="70" spans="1:11" ht="13.5" customHeight="1" x14ac:dyDescent="0.2">
      <c r="A70" s="304" t="s">
        <v>360</v>
      </c>
      <c r="B70" s="300" t="s">
        <v>567</v>
      </c>
      <c r="C70" s="301">
        <v>4</v>
      </c>
      <c r="D70" s="301" t="s">
        <v>358</v>
      </c>
      <c r="E70" s="302" t="s">
        <v>358</v>
      </c>
      <c r="F70" s="303" t="s">
        <v>358</v>
      </c>
      <c r="G70" s="352">
        <f>SUM(G71+G76)</f>
        <v>15152.9</v>
      </c>
      <c r="H70" s="303"/>
      <c r="I70" s="352">
        <f>SUM(I71+I76)</f>
        <v>15152.9</v>
      </c>
      <c r="J70" s="352">
        <f>SUM(J71+J76)</f>
        <v>11492.9</v>
      </c>
      <c r="K70" s="352">
        <f>SUM(K71+K76)</f>
        <v>12027.9</v>
      </c>
    </row>
    <row r="71" spans="1:11" ht="13.5" customHeight="1" x14ac:dyDescent="0.2">
      <c r="A71" s="304" t="s">
        <v>202</v>
      </c>
      <c r="B71" s="300" t="s">
        <v>567</v>
      </c>
      <c r="C71" s="301">
        <v>4</v>
      </c>
      <c r="D71" s="301">
        <v>5</v>
      </c>
      <c r="E71" s="302" t="s">
        <v>358</v>
      </c>
      <c r="F71" s="303" t="s">
        <v>358</v>
      </c>
      <c r="G71" s="352">
        <v>11824</v>
      </c>
      <c r="H71" s="303"/>
      <c r="I71" s="352">
        <v>11824</v>
      </c>
      <c r="J71" s="352">
        <v>8164</v>
      </c>
      <c r="K71" s="352">
        <v>8699</v>
      </c>
    </row>
    <row r="72" spans="1:11" ht="20.25" customHeight="1" x14ac:dyDescent="0.2">
      <c r="A72" s="304" t="s">
        <v>585</v>
      </c>
      <c r="B72" s="300" t="s">
        <v>567</v>
      </c>
      <c r="C72" s="301">
        <v>4</v>
      </c>
      <c r="D72" s="301">
        <v>5</v>
      </c>
      <c r="E72" s="302">
        <v>5220000</v>
      </c>
      <c r="F72" s="303" t="s">
        <v>358</v>
      </c>
      <c r="G72" s="352">
        <v>11824</v>
      </c>
      <c r="H72" s="303"/>
      <c r="I72" s="352">
        <v>11824</v>
      </c>
      <c r="J72" s="352">
        <v>8164</v>
      </c>
      <c r="K72" s="352">
        <v>8699</v>
      </c>
    </row>
    <row r="73" spans="1:11" ht="13.5" customHeight="1" x14ac:dyDescent="0.2">
      <c r="A73" s="304" t="s">
        <v>586</v>
      </c>
      <c r="B73" s="300" t="s">
        <v>567</v>
      </c>
      <c r="C73" s="301">
        <v>4</v>
      </c>
      <c r="D73" s="301">
        <v>5</v>
      </c>
      <c r="E73" s="302">
        <v>5225700</v>
      </c>
      <c r="F73" s="303" t="s">
        <v>358</v>
      </c>
      <c r="G73" s="352">
        <v>11824</v>
      </c>
      <c r="H73" s="303"/>
      <c r="I73" s="352">
        <v>11824</v>
      </c>
      <c r="J73" s="352">
        <v>8164</v>
      </c>
      <c r="K73" s="352">
        <v>8699</v>
      </c>
    </row>
    <row r="74" spans="1:11" ht="18" customHeight="1" x14ac:dyDescent="0.2">
      <c r="A74" s="304" t="s">
        <v>564</v>
      </c>
      <c r="B74" s="300" t="s">
        <v>567</v>
      </c>
      <c r="C74" s="301">
        <v>4</v>
      </c>
      <c r="D74" s="301">
        <v>5</v>
      </c>
      <c r="E74" s="302">
        <v>5225700</v>
      </c>
      <c r="F74" s="303">
        <v>800</v>
      </c>
      <c r="G74" s="352">
        <f>SUM(G75)</f>
        <v>11824</v>
      </c>
      <c r="H74" s="303"/>
      <c r="I74" s="352">
        <f>SUM(I75)</f>
        <v>11824</v>
      </c>
      <c r="J74" s="352">
        <f>SUM(J75)</f>
        <v>8164</v>
      </c>
      <c r="K74" s="352">
        <f>SUM(K75)</f>
        <v>8699</v>
      </c>
    </row>
    <row r="75" spans="1:11" ht="38.25" customHeight="1" x14ac:dyDescent="0.2">
      <c r="A75" s="304" t="s">
        <v>587</v>
      </c>
      <c r="B75" s="300" t="s">
        <v>567</v>
      </c>
      <c r="C75" s="301">
        <v>4</v>
      </c>
      <c r="D75" s="301">
        <v>5</v>
      </c>
      <c r="E75" s="302">
        <v>5225700</v>
      </c>
      <c r="F75" s="303">
        <v>810</v>
      </c>
      <c r="G75" s="352">
        <v>11824</v>
      </c>
      <c r="H75" s="303"/>
      <c r="I75" s="352">
        <v>11824</v>
      </c>
      <c r="J75" s="352">
        <v>8164</v>
      </c>
      <c r="K75" s="352">
        <v>8699</v>
      </c>
    </row>
    <row r="76" spans="1:11" ht="13.5" customHeight="1" x14ac:dyDescent="0.2">
      <c r="A76" s="304" t="s">
        <v>212</v>
      </c>
      <c r="B76" s="300" t="s">
        <v>567</v>
      </c>
      <c r="C76" s="301">
        <v>4</v>
      </c>
      <c r="D76" s="301">
        <v>12</v>
      </c>
      <c r="E76" s="302" t="s">
        <v>358</v>
      </c>
      <c r="F76" s="303" t="s">
        <v>358</v>
      </c>
      <c r="G76" s="352">
        <v>3328.9</v>
      </c>
      <c r="H76" s="303"/>
      <c r="I76" s="352">
        <v>3328.9</v>
      </c>
      <c r="J76" s="352">
        <v>3328.9</v>
      </c>
      <c r="K76" s="352">
        <v>3328.9</v>
      </c>
    </row>
    <row r="77" spans="1:11" ht="20.25" customHeight="1" x14ac:dyDescent="0.2">
      <c r="A77" s="304" t="s">
        <v>556</v>
      </c>
      <c r="B77" s="300" t="s">
        <v>567</v>
      </c>
      <c r="C77" s="301">
        <v>4</v>
      </c>
      <c r="D77" s="301">
        <v>12</v>
      </c>
      <c r="E77" s="302">
        <v>20400</v>
      </c>
      <c r="F77" s="303" t="s">
        <v>358</v>
      </c>
      <c r="G77" s="352">
        <v>3328.9</v>
      </c>
      <c r="H77" s="303"/>
      <c r="I77" s="352">
        <v>3328.9</v>
      </c>
      <c r="J77" s="352">
        <v>3328.9</v>
      </c>
      <c r="K77" s="352">
        <v>3328.9</v>
      </c>
    </row>
    <row r="78" spans="1:11" ht="88.5" customHeight="1" x14ac:dyDescent="0.2">
      <c r="A78" s="304" t="s">
        <v>574</v>
      </c>
      <c r="B78" s="300" t="s">
        <v>567</v>
      </c>
      <c r="C78" s="301">
        <v>4</v>
      </c>
      <c r="D78" s="301">
        <v>12</v>
      </c>
      <c r="E78" s="302">
        <v>20400</v>
      </c>
      <c r="F78" s="303" t="s">
        <v>358</v>
      </c>
      <c r="G78" s="352">
        <v>3328.9</v>
      </c>
      <c r="H78" s="303"/>
      <c r="I78" s="352">
        <v>3328.9</v>
      </c>
      <c r="J78" s="352">
        <v>3328.9</v>
      </c>
      <c r="K78" s="352">
        <v>3328.9</v>
      </c>
    </row>
    <row r="79" spans="1:11" ht="40.5" customHeight="1" x14ac:dyDescent="0.2">
      <c r="A79" s="304" t="s">
        <v>591</v>
      </c>
      <c r="B79" s="300" t="s">
        <v>567</v>
      </c>
      <c r="C79" s="301">
        <v>4</v>
      </c>
      <c r="D79" s="301">
        <v>12</v>
      </c>
      <c r="E79" s="302">
        <v>20400</v>
      </c>
      <c r="F79" s="303" t="s">
        <v>358</v>
      </c>
      <c r="G79" s="352">
        <v>3328.9</v>
      </c>
      <c r="H79" s="303"/>
      <c r="I79" s="352">
        <v>3328.9</v>
      </c>
      <c r="J79" s="352">
        <v>3328.9</v>
      </c>
      <c r="K79" s="352">
        <v>3328.9</v>
      </c>
    </row>
    <row r="80" spans="1:11" ht="51.75" customHeight="1" x14ac:dyDescent="0.2">
      <c r="A80" s="304" t="s">
        <v>557</v>
      </c>
      <c r="B80" s="300" t="s">
        <v>567</v>
      </c>
      <c r="C80" s="301">
        <v>4</v>
      </c>
      <c r="D80" s="301">
        <v>12</v>
      </c>
      <c r="E80" s="302">
        <v>20400</v>
      </c>
      <c r="F80" s="303">
        <v>100</v>
      </c>
      <c r="G80" s="352">
        <f>SUM(G81)</f>
        <v>3328.9</v>
      </c>
      <c r="H80" s="303"/>
      <c r="I80" s="352">
        <f>SUM(I81)</f>
        <v>3328.9</v>
      </c>
      <c r="J80" s="352">
        <f>SUM(J81)</f>
        <v>3328.9</v>
      </c>
      <c r="K80" s="352">
        <f>SUM(K81)</f>
        <v>3328.9</v>
      </c>
    </row>
    <row r="81" spans="1:11" ht="28.5" customHeight="1" x14ac:dyDescent="0.2">
      <c r="A81" s="304" t="s">
        <v>558</v>
      </c>
      <c r="B81" s="300" t="s">
        <v>567</v>
      </c>
      <c r="C81" s="301">
        <v>4</v>
      </c>
      <c r="D81" s="301">
        <v>12</v>
      </c>
      <c r="E81" s="302">
        <v>20400</v>
      </c>
      <c r="F81" s="303">
        <v>120</v>
      </c>
      <c r="G81" s="352">
        <f>SUM(G82:G83)</f>
        <v>3328.9</v>
      </c>
      <c r="H81" s="303"/>
      <c r="I81" s="352">
        <f>SUM(I82:I83)</f>
        <v>3328.9</v>
      </c>
      <c r="J81" s="352">
        <f>SUM(J82:J83)</f>
        <v>3328.9</v>
      </c>
      <c r="K81" s="352">
        <f>SUM(K82:K83)</f>
        <v>3328.9</v>
      </c>
    </row>
    <row r="82" spans="1:11" ht="17.25" customHeight="1" x14ac:dyDescent="0.2">
      <c r="A82" s="304" t="s">
        <v>559</v>
      </c>
      <c r="B82" s="300" t="s">
        <v>567</v>
      </c>
      <c r="C82" s="301">
        <v>4</v>
      </c>
      <c r="D82" s="301">
        <v>12</v>
      </c>
      <c r="E82" s="302">
        <v>20400</v>
      </c>
      <c r="F82" s="303">
        <v>121</v>
      </c>
      <c r="G82" s="352">
        <v>3318.9</v>
      </c>
      <c r="H82" s="303"/>
      <c r="I82" s="352">
        <v>3318.9</v>
      </c>
      <c r="J82" s="352">
        <v>3318.9</v>
      </c>
      <c r="K82" s="352">
        <v>3318.9</v>
      </c>
    </row>
    <row r="83" spans="1:11" ht="28.5" customHeight="1" x14ac:dyDescent="0.2">
      <c r="A83" s="304" t="s">
        <v>560</v>
      </c>
      <c r="B83" s="300" t="s">
        <v>567</v>
      </c>
      <c r="C83" s="301">
        <v>4</v>
      </c>
      <c r="D83" s="301">
        <v>12</v>
      </c>
      <c r="E83" s="302">
        <v>20400</v>
      </c>
      <c r="F83" s="303">
        <v>122</v>
      </c>
      <c r="G83" s="352">
        <v>10</v>
      </c>
      <c r="H83" s="303"/>
      <c r="I83" s="352">
        <v>10</v>
      </c>
      <c r="J83" s="352">
        <v>10</v>
      </c>
      <c r="K83" s="352">
        <v>10</v>
      </c>
    </row>
    <row r="84" spans="1:11" ht="13.5" customHeight="1" x14ac:dyDescent="0.2">
      <c r="A84" s="304" t="s">
        <v>366</v>
      </c>
      <c r="B84" s="300" t="s">
        <v>567</v>
      </c>
      <c r="C84" s="301">
        <v>9</v>
      </c>
      <c r="D84" s="301" t="s">
        <v>358</v>
      </c>
      <c r="E84" s="302" t="s">
        <v>358</v>
      </c>
      <c r="F84" s="303" t="s">
        <v>358</v>
      </c>
      <c r="G84" s="352">
        <f>SUM(G85+G96)</f>
        <v>124262</v>
      </c>
      <c r="H84" s="303"/>
      <c r="I84" s="352">
        <f>SUM(I85+I96)</f>
        <v>124262</v>
      </c>
      <c r="J84" s="352">
        <f>SUM(J85+J96)</f>
        <v>132331.20000000001</v>
      </c>
      <c r="K84" s="352">
        <f>SUM(K85+K96)</f>
        <v>138743.4</v>
      </c>
    </row>
    <row r="85" spans="1:11" ht="13.5" customHeight="1" x14ac:dyDescent="0.2">
      <c r="A85" s="304" t="s">
        <v>293</v>
      </c>
      <c r="B85" s="300" t="s">
        <v>567</v>
      </c>
      <c r="C85" s="301">
        <v>9</v>
      </c>
      <c r="D85" s="301">
        <v>4</v>
      </c>
      <c r="E85" s="302" t="s">
        <v>358</v>
      </c>
      <c r="F85" s="303" t="s">
        <v>358</v>
      </c>
      <c r="G85" s="352">
        <v>5522.4</v>
      </c>
      <c r="H85" s="303"/>
      <c r="I85" s="352">
        <v>5522.4</v>
      </c>
      <c r="J85" s="352">
        <v>5522.4</v>
      </c>
      <c r="K85" s="352">
        <v>5522.4</v>
      </c>
    </row>
    <row r="86" spans="1:11" ht="19.5" customHeight="1" x14ac:dyDescent="0.2">
      <c r="A86" s="304" t="s">
        <v>606</v>
      </c>
      <c r="B86" s="300" t="s">
        <v>567</v>
      </c>
      <c r="C86" s="301">
        <v>9</v>
      </c>
      <c r="D86" s="301">
        <v>4</v>
      </c>
      <c r="E86" s="302">
        <v>5200000</v>
      </c>
      <c r="F86" s="303" t="s">
        <v>358</v>
      </c>
      <c r="G86" s="352">
        <v>5522.4</v>
      </c>
      <c r="H86" s="303"/>
      <c r="I86" s="352">
        <v>5522.4</v>
      </c>
      <c r="J86" s="352">
        <v>5522.4</v>
      </c>
      <c r="K86" s="352">
        <v>5522.4</v>
      </c>
    </row>
    <row r="87" spans="1:11" ht="52.5" customHeight="1" x14ac:dyDescent="0.2">
      <c r="A87" s="304" t="s">
        <v>607</v>
      </c>
      <c r="B87" s="300" t="s">
        <v>567</v>
      </c>
      <c r="C87" s="301">
        <v>9</v>
      </c>
      <c r="D87" s="301">
        <v>4</v>
      </c>
      <c r="E87" s="302">
        <v>5201800</v>
      </c>
      <c r="F87" s="303" t="s">
        <v>358</v>
      </c>
      <c r="G87" s="352">
        <v>5522.4</v>
      </c>
      <c r="H87" s="303"/>
      <c r="I87" s="352">
        <v>5522.4</v>
      </c>
      <c r="J87" s="352">
        <v>5522.4</v>
      </c>
      <c r="K87" s="352">
        <v>5522.4</v>
      </c>
    </row>
    <row r="88" spans="1:11" ht="50.25" customHeight="1" x14ac:dyDescent="0.2">
      <c r="A88" s="304" t="s">
        <v>608</v>
      </c>
      <c r="B88" s="300" t="s">
        <v>567</v>
      </c>
      <c r="C88" s="301">
        <v>9</v>
      </c>
      <c r="D88" s="301">
        <v>4</v>
      </c>
      <c r="E88" s="302">
        <v>5201801</v>
      </c>
      <c r="F88" s="303" t="s">
        <v>358</v>
      </c>
      <c r="G88" s="352">
        <v>4526</v>
      </c>
      <c r="H88" s="303"/>
      <c r="I88" s="352">
        <v>4526</v>
      </c>
      <c r="J88" s="352">
        <v>0</v>
      </c>
      <c r="K88" s="352">
        <v>0</v>
      </c>
    </row>
    <row r="89" spans="1:11" ht="29.25" customHeight="1" x14ac:dyDescent="0.2">
      <c r="A89" s="304" t="s">
        <v>581</v>
      </c>
      <c r="B89" s="300" t="s">
        <v>567</v>
      </c>
      <c r="C89" s="301">
        <v>9</v>
      </c>
      <c r="D89" s="301">
        <v>4</v>
      </c>
      <c r="E89" s="302">
        <v>5201801</v>
      </c>
      <c r="F89" s="303">
        <v>600</v>
      </c>
      <c r="G89" s="352">
        <v>4526</v>
      </c>
      <c r="H89" s="303"/>
      <c r="I89" s="352">
        <v>4526</v>
      </c>
      <c r="J89" s="352">
        <v>0</v>
      </c>
      <c r="K89" s="352">
        <v>0</v>
      </c>
    </row>
    <row r="90" spans="1:11" ht="13.5" customHeight="1" x14ac:dyDescent="0.2">
      <c r="A90" s="304" t="s">
        <v>582</v>
      </c>
      <c r="B90" s="300" t="s">
        <v>567</v>
      </c>
      <c r="C90" s="301">
        <v>9</v>
      </c>
      <c r="D90" s="301">
        <v>4</v>
      </c>
      <c r="E90" s="302">
        <v>5201801</v>
      </c>
      <c r="F90" s="303">
        <v>610</v>
      </c>
      <c r="G90" s="352">
        <v>4526</v>
      </c>
      <c r="H90" s="303"/>
      <c r="I90" s="352">
        <v>4526</v>
      </c>
      <c r="J90" s="352">
        <v>0</v>
      </c>
      <c r="K90" s="352">
        <v>0</v>
      </c>
    </row>
    <row r="91" spans="1:11" ht="18" customHeight="1" x14ac:dyDescent="0.2">
      <c r="A91" s="304" t="s">
        <v>584</v>
      </c>
      <c r="B91" s="300" t="s">
        <v>567</v>
      </c>
      <c r="C91" s="301">
        <v>9</v>
      </c>
      <c r="D91" s="301">
        <v>4</v>
      </c>
      <c r="E91" s="302">
        <v>5201801</v>
      </c>
      <c r="F91" s="303">
        <v>612</v>
      </c>
      <c r="G91" s="352">
        <v>4526</v>
      </c>
      <c r="H91" s="303"/>
      <c r="I91" s="352">
        <v>4526</v>
      </c>
      <c r="J91" s="352">
        <v>0</v>
      </c>
      <c r="K91" s="352">
        <v>0</v>
      </c>
    </row>
    <row r="92" spans="1:11" ht="56.25" customHeight="1" x14ac:dyDescent="0.2">
      <c r="A92" s="304" t="s">
        <v>609</v>
      </c>
      <c r="B92" s="300" t="s">
        <v>567</v>
      </c>
      <c r="C92" s="301">
        <v>9</v>
      </c>
      <c r="D92" s="301">
        <v>4</v>
      </c>
      <c r="E92" s="302">
        <v>5201802</v>
      </c>
      <c r="F92" s="303" t="s">
        <v>358</v>
      </c>
      <c r="G92" s="352">
        <v>996.4</v>
      </c>
      <c r="H92" s="303"/>
      <c r="I92" s="352">
        <v>996.4</v>
      </c>
      <c r="J92" s="352">
        <v>5522.4</v>
      </c>
      <c r="K92" s="352">
        <v>5522.4</v>
      </c>
    </row>
    <row r="93" spans="1:11" ht="13.5" customHeight="1" x14ac:dyDescent="0.2">
      <c r="A93" s="304" t="s">
        <v>581</v>
      </c>
      <c r="B93" s="300" t="s">
        <v>567</v>
      </c>
      <c r="C93" s="301">
        <v>9</v>
      </c>
      <c r="D93" s="301">
        <v>4</v>
      </c>
      <c r="E93" s="302">
        <v>5201802</v>
      </c>
      <c r="F93" s="303">
        <v>600</v>
      </c>
      <c r="G93" s="352">
        <v>996.4</v>
      </c>
      <c r="H93" s="303"/>
      <c r="I93" s="352">
        <v>996.4</v>
      </c>
      <c r="J93" s="352">
        <v>5522.4</v>
      </c>
      <c r="K93" s="352">
        <v>5522.4</v>
      </c>
    </row>
    <row r="94" spans="1:11" ht="13.5" customHeight="1" x14ac:dyDescent="0.2">
      <c r="A94" s="304" t="s">
        <v>582</v>
      </c>
      <c r="B94" s="300" t="s">
        <v>567</v>
      </c>
      <c r="C94" s="301">
        <v>9</v>
      </c>
      <c r="D94" s="301">
        <v>4</v>
      </c>
      <c r="E94" s="302">
        <v>5201802</v>
      </c>
      <c r="F94" s="303">
        <v>610</v>
      </c>
      <c r="G94" s="352">
        <v>996.4</v>
      </c>
      <c r="H94" s="303"/>
      <c r="I94" s="352">
        <v>996.4</v>
      </c>
      <c r="J94" s="352">
        <v>5522.4</v>
      </c>
      <c r="K94" s="352">
        <v>5522.4</v>
      </c>
    </row>
    <row r="95" spans="1:11" ht="18.75" customHeight="1" x14ac:dyDescent="0.2">
      <c r="A95" s="304" t="s">
        <v>584</v>
      </c>
      <c r="B95" s="300" t="s">
        <v>567</v>
      </c>
      <c r="C95" s="301">
        <v>9</v>
      </c>
      <c r="D95" s="301">
        <v>4</v>
      </c>
      <c r="E95" s="302">
        <v>5201802</v>
      </c>
      <c r="F95" s="303">
        <v>612</v>
      </c>
      <c r="G95" s="352">
        <v>996.4</v>
      </c>
      <c r="H95" s="303"/>
      <c r="I95" s="352">
        <v>996.4</v>
      </c>
      <c r="J95" s="352">
        <v>5522.4</v>
      </c>
      <c r="K95" s="352">
        <v>5522.4</v>
      </c>
    </row>
    <row r="96" spans="1:11" ht="75" customHeight="1" x14ac:dyDescent="0.2">
      <c r="A96" s="304" t="s">
        <v>574</v>
      </c>
      <c r="B96" s="300" t="s">
        <v>567</v>
      </c>
      <c r="C96" s="301">
        <v>9</v>
      </c>
      <c r="D96" s="301"/>
      <c r="E96" s="302"/>
      <c r="F96" s="303" t="s">
        <v>358</v>
      </c>
      <c r="G96" s="352">
        <f>SUM(G97)</f>
        <v>118739.6</v>
      </c>
      <c r="H96" s="303"/>
      <c r="I96" s="352">
        <f>SUM(I97)</f>
        <v>118739.6</v>
      </c>
      <c r="J96" s="352">
        <f>SUM(J97)</f>
        <v>126808.8</v>
      </c>
      <c r="K96" s="352">
        <f>SUM(K97)</f>
        <v>133221</v>
      </c>
    </row>
    <row r="97" spans="1:11" ht="80.25" customHeight="1" x14ac:dyDescent="0.2">
      <c r="A97" s="304" t="s">
        <v>784</v>
      </c>
      <c r="B97" s="300" t="s">
        <v>567</v>
      </c>
      <c r="C97" s="301">
        <v>9</v>
      </c>
      <c r="D97" s="301"/>
      <c r="E97" s="302"/>
      <c r="F97" s="303"/>
      <c r="G97" s="352">
        <f>SUM(G98+G103+G108)</f>
        <v>118739.6</v>
      </c>
      <c r="H97" s="303"/>
      <c r="I97" s="352">
        <f>SUM(I98+I103+I108)</f>
        <v>118739.6</v>
      </c>
      <c r="J97" s="352">
        <f>SUM(J98+J103+J108)</f>
        <v>126808.8</v>
      </c>
      <c r="K97" s="352">
        <f>SUM(K98+K103+K108)</f>
        <v>133221</v>
      </c>
    </row>
    <row r="98" spans="1:11" ht="16.5" customHeight="1" x14ac:dyDescent="0.2">
      <c r="A98" s="304" t="s">
        <v>291</v>
      </c>
      <c r="B98" s="300" t="s">
        <v>567</v>
      </c>
      <c r="C98" s="301">
        <v>9</v>
      </c>
      <c r="D98" s="301">
        <v>1</v>
      </c>
      <c r="E98" s="302"/>
      <c r="F98" s="303"/>
      <c r="G98" s="352">
        <f>SUM(G99)</f>
        <v>112402.6</v>
      </c>
      <c r="H98" s="303"/>
      <c r="I98" s="352">
        <f t="shared" ref="I98:K99" si="6">SUM(I99)</f>
        <v>112402.6</v>
      </c>
      <c r="J98" s="352">
        <f t="shared" si="6"/>
        <v>120044</v>
      </c>
      <c r="K98" s="352">
        <f t="shared" si="6"/>
        <v>126113</v>
      </c>
    </row>
    <row r="99" spans="1:11" ht="28.5" customHeight="1" x14ac:dyDescent="0.2">
      <c r="A99" s="304" t="s">
        <v>629</v>
      </c>
      <c r="B99" s="300" t="s">
        <v>567</v>
      </c>
      <c r="C99" s="301">
        <v>9</v>
      </c>
      <c r="D99" s="301">
        <v>1</v>
      </c>
      <c r="E99" s="302">
        <v>4709900</v>
      </c>
      <c r="F99" s="303"/>
      <c r="G99" s="352">
        <f>SUM(G100)</f>
        <v>112402.6</v>
      </c>
      <c r="H99" s="303"/>
      <c r="I99" s="352">
        <f>SUM(I100)</f>
        <v>112402.6</v>
      </c>
      <c r="J99" s="352">
        <f t="shared" si="6"/>
        <v>120044</v>
      </c>
      <c r="K99" s="352">
        <f t="shared" si="6"/>
        <v>126113</v>
      </c>
    </row>
    <row r="100" spans="1:11" ht="27.75" customHeight="1" x14ac:dyDescent="0.2">
      <c r="A100" s="304" t="s">
        <v>581</v>
      </c>
      <c r="B100" s="300" t="s">
        <v>567</v>
      </c>
      <c r="C100" s="301">
        <v>9</v>
      </c>
      <c r="D100" s="301">
        <v>1</v>
      </c>
      <c r="E100" s="302">
        <v>4709900</v>
      </c>
      <c r="F100" s="303">
        <v>600</v>
      </c>
      <c r="G100" s="352">
        <v>112402.6</v>
      </c>
      <c r="H100" s="303"/>
      <c r="I100" s="352">
        <v>112402.6</v>
      </c>
      <c r="J100" s="352">
        <f>SUM(J101)</f>
        <v>120044</v>
      </c>
      <c r="K100" s="352">
        <f>SUM(K101)</f>
        <v>126113</v>
      </c>
    </row>
    <row r="101" spans="1:11" ht="13.5" customHeight="1" x14ac:dyDescent="0.2">
      <c r="A101" s="304" t="s">
        <v>582</v>
      </c>
      <c r="B101" s="300" t="s">
        <v>567</v>
      </c>
      <c r="C101" s="301">
        <v>9</v>
      </c>
      <c r="D101" s="301">
        <v>1</v>
      </c>
      <c r="E101" s="302">
        <v>4709900</v>
      </c>
      <c r="F101" s="303">
        <v>610</v>
      </c>
      <c r="G101" s="352">
        <v>112402.6</v>
      </c>
      <c r="H101" s="303"/>
      <c r="I101" s="352">
        <v>112402.6</v>
      </c>
      <c r="J101" s="352">
        <f>SUM(J102)</f>
        <v>120044</v>
      </c>
      <c r="K101" s="352">
        <f>SUM(K102)</f>
        <v>126113</v>
      </c>
    </row>
    <row r="102" spans="1:11" ht="13.5" customHeight="1" x14ac:dyDescent="0.2">
      <c r="A102" s="304" t="s">
        <v>584</v>
      </c>
      <c r="B102" s="300" t="s">
        <v>567</v>
      </c>
      <c r="C102" s="301">
        <v>9</v>
      </c>
      <c r="D102" s="301">
        <v>1</v>
      </c>
      <c r="E102" s="302">
        <v>4709900</v>
      </c>
      <c r="F102" s="303">
        <v>612</v>
      </c>
      <c r="G102" s="352">
        <v>112402.6</v>
      </c>
      <c r="H102" s="303"/>
      <c r="I102" s="352">
        <v>112402.6</v>
      </c>
      <c r="J102" s="352">
        <v>120044</v>
      </c>
      <c r="K102" s="352">
        <v>126113</v>
      </c>
    </row>
    <row r="103" spans="1:11" ht="13.5" customHeight="1" x14ac:dyDescent="0.2">
      <c r="A103" s="304" t="s">
        <v>292</v>
      </c>
      <c r="B103" s="300" t="s">
        <v>567</v>
      </c>
      <c r="C103" s="301">
        <v>9</v>
      </c>
      <c r="D103" s="301">
        <v>2</v>
      </c>
      <c r="E103" s="302"/>
      <c r="F103" s="303"/>
      <c r="G103" s="352">
        <f>SUM(G104)</f>
        <v>2736</v>
      </c>
      <c r="H103" s="303"/>
      <c r="I103" s="352">
        <f t="shared" ref="I103:K105" si="7">SUM(I104)</f>
        <v>2736</v>
      </c>
      <c r="J103" s="352">
        <f t="shared" si="7"/>
        <v>2922</v>
      </c>
      <c r="K103" s="352">
        <f t="shared" si="7"/>
        <v>3069</v>
      </c>
    </row>
    <row r="104" spans="1:11" ht="28.5" customHeight="1" x14ac:dyDescent="0.2">
      <c r="A104" s="304" t="s">
        <v>629</v>
      </c>
      <c r="B104" s="300" t="s">
        <v>567</v>
      </c>
      <c r="C104" s="301">
        <v>9</v>
      </c>
      <c r="D104" s="301">
        <v>2</v>
      </c>
      <c r="E104" s="302">
        <v>4719900</v>
      </c>
      <c r="F104" s="303"/>
      <c r="G104" s="352">
        <f>SUM(G105)</f>
        <v>2736</v>
      </c>
      <c r="H104" s="303"/>
      <c r="I104" s="352">
        <f t="shared" si="7"/>
        <v>2736</v>
      </c>
      <c r="J104" s="352">
        <f t="shared" si="7"/>
        <v>2922</v>
      </c>
      <c r="K104" s="352">
        <f t="shared" si="7"/>
        <v>3069</v>
      </c>
    </row>
    <row r="105" spans="1:11" ht="13.5" customHeight="1" x14ac:dyDescent="0.2">
      <c r="A105" s="304" t="s">
        <v>581</v>
      </c>
      <c r="B105" s="300" t="s">
        <v>567</v>
      </c>
      <c r="C105" s="301">
        <v>9</v>
      </c>
      <c r="D105" s="301">
        <v>2</v>
      </c>
      <c r="E105" s="302">
        <v>4719900</v>
      </c>
      <c r="F105" s="303">
        <v>600</v>
      </c>
      <c r="G105" s="352">
        <f>SUM(G106)</f>
        <v>2736</v>
      </c>
      <c r="H105" s="303"/>
      <c r="I105" s="352">
        <f t="shared" si="7"/>
        <v>2736</v>
      </c>
      <c r="J105" s="352">
        <f t="shared" si="7"/>
        <v>2922</v>
      </c>
      <c r="K105" s="352">
        <f t="shared" si="7"/>
        <v>3069</v>
      </c>
    </row>
    <row r="106" spans="1:11" ht="13.5" customHeight="1" x14ac:dyDescent="0.2">
      <c r="A106" s="304" t="s">
        <v>598</v>
      </c>
      <c r="B106" s="300" t="s">
        <v>567</v>
      </c>
      <c r="C106" s="301">
        <v>9</v>
      </c>
      <c r="D106" s="301">
        <v>2</v>
      </c>
      <c r="E106" s="302">
        <v>4719900</v>
      </c>
      <c r="F106" s="303">
        <v>620</v>
      </c>
      <c r="G106" s="352">
        <v>2736</v>
      </c>
      <c r="H106" s="303"/>
      <c r="I106" s="352">
        <v>2736</v>
      </c>
      <c r="J106" s="352">
        <f>SUM(J107)</f>
        <v>2922</v>
      </c>
      <c r="K106" s="352">
        <f>SUM(K107)</f>
        <v>3069</v>
      </c>
    </row>
    <row r="107" spans="1:11" ht="13.5" customHeight="1" x14ac:dyDescent="0.2">
      <c r="A107" s="304" t="s">
        <v>600</v>
      </c>
      <c r="B107" s="300" t="s">
        <v>567</v>
      </c>
      <c r="C107" s="301">
        <v>9</v>
      </c>
      <c r="D107" s="301">
        <v>2</v>
      </c>
      <c r="E107" s="302">
        <v>4719900</v>
      </c>
      <c r="F107" s="303">
        <v>622</v>
      </c>
      <c r="G107" s="352">
        <v>2736</v>
      </c>
      <c r="H107" s="303"/>
      <c r="I107" s="352">
        <v>2736</v>
      </c>
      <c r="J107" s="352">
        <v>2922</v>
      </c>
      <c r="K107" s="352">
        <v>3069</v>
      </c>
    </row>
    <row r="108" spans="1:11" ht="13.5" customHeight="1" x14ac:dyDescent="0.2">
      <c r="A108" s="304" t="s">
        <v>296</v>
      </c>
      <c r="B108" s="300" t="s">
        <v>567</v>
      </c>
      <c r="C108" s="301">
        <v>9</v>
      </c>
      <c r="D108" s="301">
        <v>9</v>
      </c>
      <c r="E108" s="302" t="s">
        <v>358</v>
      </c>
      <c r="F108" s="303"/>
      <c r="G108" s="352">
        <f>SUM(G109)</f>
        <v>3601</v>
      </c>
      <c r="H108" s="303"/>
      <c r="I108" s="352">
        <f>SUM(I109)</f>
        <v>3601</v>
      </c>
      <c r="J108" s="352">
        <f>SUM(J109)</f>
        <v>3842.8</v>
      </c>
      <c r="K108" s="352">
        <f>SUM(K109)</f>
        <v>4039</v>
      </c>
    </row>
    <row r="109" spans="1:11" ht="21.75" customHeight="1" x14ac:dyDescent="0.2">
      <c r="A109" s="304" t="s">
        <v>785</v>
      </c>
      <c r="B109" s="300" t="s">
        <v>567</v>
      </c>
      <c r="C109" s="301">
        <v>9</v>
      </c>
      <c r="D109" s="301">
        <v>9</v>
      </c>
      <c r="E109" s="302" t="s">
        <v>783</v>
      </c>
      <c r="F109" s="303"/>
      <c r="G109" s="352">
        <f>SUM(G110+G114)</f>
        <v>3601</v>
      </c>
      <c r="H109" s="303"/>
      <c r="I109" s="352">
        <f>SUM(I110+I114)</f>
        <v>3601</v>
      </c>
      <c r="J109" s="352">
        <f>SUM(J110+J114)</f>
        <v>3842.8</v>
      </c>
      <c r="K109" s="352">
        <f>SUM(K110+K114)</f>
        <v>4039</v>
      </c>
    </row>
    <row r="110" spans="1:11" ht="57" customHeight="1" x14ac:dyDescent="0.2">
      <c r="A110" s="304" t="s">
        <v>557</v>
      </c>
      <c r="B110" s="300" t="s">
        <v>567</v>
      </c>
      <c r="C110" s="301">
        <v>9</v>
      </c>
      <c r="D110" s="301">
        <v>9</v>
      </c>
      <c r="E110" s="302" t="s">
        <v>783</v>
      </c>
      <c r="F110" s="303">
        <v>100</v>
      </c>
      <c r="G110" s="352">
        <f>SUM(G111)</f>
        <v>3343.4</v>
      </c>
      <c r="H110" s="303"/>
      <c r="I110" s="352">
        <f>SUM(I111)</f>
        <v>3343.4</v>
      </c>
      <c r="J110" s="352">
        <f>SUM(J111)</f>
        <v>3393.4</v>
      </c>
      <c r="K110" s="352">
        <f>SUM(K111)</f>
        <v>3393.4</v>
      </c>
    </row>
    <row r="111" spans="1:11" ht="30" customHeight="1" x14ac:dyDescent="0.2">
      <c r="A111" s="304" t="s">
        <v>558</v>
      </c>
      <c r="B111" s="300" t="s">
        <v>567</v>
      </c>
      <c r="C111" s="301">
        <v>9</v>
      </c>
      <c r="D111" s="301">
        <v>9</v>
      </c>
      <c r="E111" s="302" t="s">
        <v>783</v>
      </c>
      <c r="F111" s="303">
        <v>120</v>
      </c>
      <c r="G111" s="352">
        <f>SUM(G112:G113)</f>
        <v>3343.4</v>
      </c>
      <c r="H111" s="303"/>
      <c r="I111" s="352">
        <f>SUM(I112:I113)</f>
        <v>3343.4</v>
      </c>
      <c r="J111" s="352">
        <f>SUM(J112:J113)</f>
        <v>3393.4</v>
      </c>
      <c r="K111" s="352">
        <f>SUM(K112:K113)</f>
        <v>3393.4</v>
      </c>
    </row>
    <row r="112" spans="1:11" ht="25.5" customHeight="1" x14ac:dyDescent="0.2">
      <c r="A112" s="304" t="s">
        <v>559</v>
      </c>
      <c r="B112" s="300" t="s">
        <v>567</v>
      </c>
      <c r="C112" s="301">
        <v>9</v>
      </c>
      <c r="D112" s="301">
        <v>9</v>
      </c>
      <c r="E112" s="302" t="s">
        <v>783</v>
      </c>
      <c r="F112" s="303">
        <v>121</v>
      </c>
      <c r="G112" s="352">
        <v>3338.4</v>
      </c>
      <c r="H112" s="303"/>
      <c r="I112" s="352">
        <v>3338.4</v>
      </c>
      <c r="J112" s="352">
        <v>3338.4</v>
      </c>
      <c r="K112" s="352">
        <v>3338.4</v>
      </c>
    </row>
    <row r="113" spans="1:11" ht="23.25" customHeight="1" x14ac:dyDescent="0.2">
      <c r="A113" s="304" t="s">
        <v>560</v>
      </c>
      <c r="B113" s="300" t="s">
        <v>567</v>
      </c>
      <c r="C113" s="301">
        <v>9</v>
      </c>
      <c r="D113" s="301">
        <v>9</v>
      </c>
      <c r="E113" s="302" t="s">
        <v>783</v>
      </c>
      <c r="F113" s="303">
        <v>122</v>
      </c>
      <c r="G113" s="352">
        <v>5</v>
      </c>
      <c r="H113" s="303"/>
      <c r="I113" s="352">
        <v>5</v>
      </c>
      <c r="J113" s="352">
        <v>55</v>
      </c>
      <c r="K113" s="352">
        <v>55</v>
      </c>
    </row>
    <row r="114" spans="1:11" ht="27.75" customHeight="1" x14ac:dyDescent="0.2">
      <c r="A114" s="304" t="s">
        <v>561</v>
      </c>
      <c r="B114" s="300" t="s">
        <v>567</v>
      </c>
      <c r="C114" s="301">
        <v>9</v>
      </c>
      <c r="D114" s="301">
        <v>9</v>
      </c>
      <c r="E114" s="302" t="s">
        <v>783</v>
      </c>
      <c r="F114" s="303">
        <v>200</v>
      </c>
      <c r="G114" s="352">
        <f>SUM(G115)</f>
        <v>257.60000000000002</v>
      </c>
      <c r="H114" s="303"/>
      <c r="I114" s="352">
        <f t="shared" ref="I114:K115" si="8">SUM(I115)</f>
        <v>257.60000000000002</v>
      </c>
      <c r="J114" s="352">
        <f t="shared" si="8"/>
        <v>449.4</v>
      </c>
      <c r="K114" s="352">
        <f t="shared" si="8"/>
        <v>645.6</v>
      </c>
    </row>
    <row r="115" spans="1:11" ht="27.75" customHeight="1" x14ac:dyDescent="0.2">
      <c r="A115" s="304" t="s">
        <v>562</v>
      </c>
      <c r="B115" s="300" t="s">
        <v>567</v>
      </c>
      <c r="C115" s="301">
        <v>9</v>
      </c>
      <c r="D115" s="301">
        <v>9</v>
      </c>
      <c r="E115" s="302" t="s">
        <v>783</v>
      </c>
      <c r="F115" s="303">
        <v>240</v>
      </c>
      <c r="G115" s="352">
        <f>SUM(G116)</f>
        <v>257.60000000000002</v>
      </c>
      <c r="H115" s="303"/>
      <c r="I115" s="352">
        <f t="shared" si="8"/>
        <v>257.60000000000002</v>
      </c>
      <c r="J115" s="352">
        <f t="shared" si="8"/>
        <v>449.4</v>
      </c>
      <c r="K115" s="352">
        <f t="shared" si="8"/>
        <v>645.6</v>
      </c>
    </row>
    <row r="116" spans="1:11" ht="25.5" customHeight="1" x14ac:dyDescent="0.2">
      <c r="A116" s="304" t="s">
        <v>563</v>
      </c>
      <c r="B116" s="300" t="s">
        <v>567</v>
      </c>
      <c r="C116" s="301">
        <v>9</v>
      </c>
      <c r="D116" s="301">
        <v>9</v>
      </c>
      <c r="E116" s="302" t="s">
        <v>783</v>
      </c>
      <c r="F116" s="303">
        <v>244</v>
      </c>
      <c r="G116" s="352">
        <v>257.60000000000002</v>
      </c>
      <c r="H116" s="303"/>
      <c r="I116" s="352">
        <v>257.60000000000002</v>
      </c>
      <c r="J116" s="352">
        <v>449.4</v>
      </c>
      <c r="K116" s="352">
        <v>645.6</v>
      </c>
    </row>
    <row r="117" spans="1:11" ht="13.5" customHeight="1" x14ac:dyDescent="0.2">
      <c r="A117" s="304" t="s">
        <v>367</v>
      </c>
      <c r="B117" s="300" t="s">
        <v>567</v>
      </c>
      <c r="C117" s="301">
        <v>10</v>
      </c>
      <c r="D117" s="301" t="s">
        <v>358</v>
      </c>
      <c r="E117" s="302" t="s">
        <v>358</v>
      </c>
      <c r="F117" s="303" t="s">
        <v>358</v>
      </c>
      <c r="G117" s="352">
        <f>SUM(G118+G129+G153)</f>
        <v>111532.90000000001</v>
      </c>
      <c r="H117" s="352">
        <f>SUM(H118+H129+H153)</f>
        <v>0</v>
      </c>
      <c r="I117" s="352">
        <f>SUM(I118+I129+I153)</f>
        <v>111532.90000000001</v>
      </c>
      <c r="J117" s="352">
        <f>SUM(J118+J129+J153)</f>
        <v>115238.7</v>
      </c>
      <c r="K117" s="352">
        <f>SUM(K118+K129+K153)</f>
        <v>115246.9</v>
      </c>
    </row>
    <row r="118" spans="1:11" ht="13.5" customHeight="1" x14ac:dyDescent="0.2">
      <c r="A118" s="304" t="s">
        <v>299</v>
      </c>
      <c r="B118" s="300" t="s">
        <v>567</v>
      </c>
      <c r="C118" s="301">
        <v>10</v>
      </c>
      <c r="D118" s="301">
        <v>3</v>
      </c>
      <c r="E118" s="302" t="s">
        <v>358</v>
      </c>
      <c r="F118" s="303" t="s">
        <v>358</v>
      </c>
      <c r="G118" s="352">
        <f>SUM(G120)</f>
        <v>31299.3</v>
      </c>
      <c r="H118" s="303"/>
      <c r="I118" s="352">
        <f>SUM(I120)</f>
        <v>31299.3</v>
      </c>
      <c r="J118" s="352">
        <f>SUM(J120)</f>
        <v>31299.3</v>
      </c>
      <c r="K118" s="352">
        <f>SUM(K120)</f>
        <v>31299.3</v>
      </c>
    </row>
    <row r="119" spans="1:11" ht="16.5" customHeight="1" x14ac:dyDescent="0.2">
      <c r="A119" s="304" t="s">
        <v>613</v>
      </c>
      <c r="B119" s="300" t="s">
        <v>567</v>
      </c>
      <c r="C119" s="301">
        <v>10</v>
      </c>
      <c r="D119" s="301">
        <v>3</v>
      </c>
      <c r="E119" s="302">
        <v>5050000</v>
      </c>
      <c r="F119" s="303" t="s">
        <v>358</v>
      </c>
      <c r="G119" s="352">
        <f>SUM(G121+G125)</f>
        <v>31299.3</v>
      </c>
      <c r="H119" s="303"/>
      <c r="I119" s="352">
        <f>SUM(I121+I125)</f>
        <v>31299.3</v>
      </c>
      <c r="J119" s="352">
        <f>SUM(J121+J125)</f>
        <v>31299.3</v>
      </c>
      <c r="K119" s="352">
        <f>SUM(K121+K125)</f>
        <v>31299.3</v>
      </c>
    </row>
    <row r="120" spans="1:11" ht="86.25" customHeight="1" x14ac:dyDescent="0.2">
      <c r="A120" s="304" t="s">
        <v>574</v>
      </c>
      <c r="B120" s="300" t="s">
        <v>567</v>
      </c>
      <c r="C120" s="301">
        <v>10</v>
      </c>
      <c r="D120" s="301">
        <v>3</v>
      </c>
      <c r="E120" s="302">
        <v>5050000</v>
      </c>
      <c r="F120" s="303" t="s">
        <v>358</v>
      </c>
      <c r="G120" s="352">
        <f>SUM(G121+G125)</f>
        <v>31299.3</v>
      </c>
      <c r="H120" s="303"/>
      <c r="I120" s="352">
        <f>SUM(I121+I125)</f>
        <v>31299.3</v>
      </c>
      <c r="J120" s="352">
        <f>SUM(J121+J125)</f>
        <v>31299.3</v>
      </c>
      <c r="K120" s="352">
        <f>SUM(K121+K125)</f>
        <v>31299.3</v>
      </c>
    </row>
    <row r="121" spans="1:11" ht="27.75" customHeight="1" x14ac:dyDescent="0.2">
      <c r="A121" s="304" t="s">
        <v>614</v>
      </c>
      <c r="B121" s="300" t="s">
        <v>567</v>
      </c>
      <c r="C121" s="301">
        <v>10</v>
      </c>
      <c r="D121" s="301">
        <v>3</v>
      </c>
      <c r="E121" s="302">
        <v>5058005</v>
      </c>
      <c r="F121" s="303" t="s">
        <v>358</v>
      </c>
      <c r="G121" s="352">
        <f>SUM(G122)</f>
        <v>12665</v>
      </c>
      <c r="H121" s="303"/>
      <c r="I121" s="352">
        <f t="shared" ref="I121:K123" si="9">SUM(I122)</f>
        <v>12665</v>
      </c>
      <c r="J121" s="352">
        <f t="shared" si="9"/>
        <v>12665</v>
      </c>
      <c r="K121" s="352">
        <f t="shared" si="9"/>
        <v>12665</v>
      </c>
    </row>
    <row r="122" spans="1:11" ht="27.75" customHeight="1" x14ac:dyDescent="0.2">
      <c r="A122" s="304" t="s">
        <v>581</v>
      </c>
      <c r="B122" s="300" t="s">
        <v>567</v>
      </c>
      <c r="C122" s="301">
        <v>10</v>
      </c>
      <c r="D122" s="301">
        <v>3</v>
      </c>
      <c r="E122" s="302">
        <v>5058005</v>
      </c>
      <c r="F122" s="303">
        <v>600</v>
      </c>
      <c r="G122" s="352">
        <f>SUM(G123)</f>
        <v>12665</v>
      </c>
      <c r="H122" s="303"/>
      <c r="I122" s="352">
        <f t="shared" si="9"/>
        <v>12665</v>
      </c>
      <c r="J122" s="352">
        <f t="shared" si="9"/>
        <v>12665</v>
      </c>
      <c r="K122" s="352">
        <f t="shared" si="9"/>
        <v>12665</v>
      </c>
    </row>
    <row r="123" spans="1:11" ht="13.5" customHeight="1" x14ac:dyDescent="0.2">
      <c r="A123" s="304" t="s">
        <v>598</v>
      </c>
      <c r="B123" s="300" t="s">
        <v>567</v>
      </c>
      <c r="C123" s="301">
        <v>10</v>
      </c>
      <c r="D123" s="301">
        <v>3</v>
      </c>
      <c r="E123" s="302">
        <v>5058005</v>
      </c>
      <c r="F123" s="303">
        <v>620</v>
      </c>
      <c r="G123" s="352">
        <f>SUM(G124)</f>
        <v>12665</v>
      </c>
      <c r="H123" s="303"/>
      <c r="I123" s="352">
        <f t="shared" si="9"/>
        <v>12665</v>
      </c>
      <c r="J123" s="352">
        <f t="shared" si="9"/>
        <v>12665</v>
      </c>
      <c r="K123" s="352">
        <f t="shared" si="9"/>
        <v>12665</v>
      </c>
    </row>
    <row r="124" spans="1:11" ht="21" customHeight="1" x14ac:dyDescent="0.2">
      <c r="A124" s="304" t="s">
        <v>600</v>
      </c>
      <c r="B124" s="300" t="s">
        <v>567</v>
      </c>
      <c r="C124" s="301">
        <v>10</v>
      </c>
      <c r="D124" s="301">
        <v>3</v>
      </c>
      <c r="E124" s="302">
        <v>5058005</v>
      </c>
      <c r="F124" s="303">
        <v>622</v>
      </c>
      <c r="G124" s="352">
        <v>12665</v>
      </c>
      <c r="H124" s="303"/>
      <c r="I124" s="352">
        <v>12665</v>
      </c>
      <c r="J124" s="352">
        <v>12665</v>
      </c>
      <c r="K124" s="352">
        <v>12665</v>
      </c>
    </row>
    <row r="125" spans="1:11" ht="41.25" customHeight="1" x14ac:dyDescent="0.2">
      <c r="A125" s="304" t="s">
        <v>615</v>
      </c>
      <c r="B125" s="300" t="s">
        <v>567</v>
      </c>
      <c r="C125" s="301">
        <v>10</v>
      </c>
      <c r="D125" s="301">
        <v>3</v>
      </c>
      <c r="E125" s="302">
        <v>5055409</v>
      </c>
      <c r="F125" s="303" t="s">
        <v>358</v>
      </c>
      <c r="G125" s="352">
        <f>SUM(G126)</f>
        <v>18634.3</v>
      </c>
      <c r="H125" s="303"/>
      <c r="I125" s="352">
        <f t="shared" ref="I125:K126" si="10">SUM(I126)</f>
        <v>18634.3</v>
      </c>
      <c r="J125" s="352">
        <f t="shared" si="10"/>
        <v>18634.3</v>
      </c>
      <c r="K125" s="352">
        <f t="shared" si="10"/>
        <v>18634.3</v>
      </c>
    </row>
    <row r="126" spans="1:11" ht="13.5" customHeight="1" x14ac:dyDescent="0.2">
      <c r="A126" s="304" t="s">
        <v>581</v>
      </c>
      <c r="B126" s="300" t="s">
        <v>567</v>
      </c>
      <c r="C126" s="301">
        <v>10</v>
      </c>
      <c r="D126" s="301">
        <v>3</v>
      </c>
      <c r="E126" s="302">
        <v>5055409</v>
      </c>
      <c r="F126" s="303">
        <v>600</v>
      </c>
      <c r="G126" s="352">
        <f>SUM(G127)</f>
        <v>18634.3</v>
      </c>
      <c r="H126" s="303"/>
      <c r="I126" s="352">
        <f t="shared" si="10"/>
        <v>18634.3</v>
      </c>
      <c r="J126" s="352">
        <f t="shared" si="10"/>
        <v>18634.3</v>
      </c>
      <c r="K126" s="352">
        <f t="shared" si="10"/>
        <v>18634.3</v>
      </c>
    </row>
    <row r="127" spans="1:11" ht="13.5" customHeight="1" x14ac:dyDescent="0.2">
      <c r="A127" s="304" t="s">
        <v>616</v>
      </c>
      <c r="B127" s="300" t="s">
        <v>567</v>
      </c>
      <c r="C127" s="301">
        <v>10</v>
      </c>
      <c r="D127" s="301">
        <v>3</v>
      </c>
      <c r="E127" s="302">
        <v>5055409</v>
      </c>
      <c r="F127" s="303">
        <v>610</v>
      </c>
      <c r="G127" s="352">
        <v>18634.3</v>
      </c>
      <c r="H127" s="303"/>
      <c r="I127" s="352">
        <v>18634.3</v>
      </c>
      <c r="J127" s="352">
        <v>18634.3</v>
      </c>
      <c r="K127" s="352">
        <v>18634.3</v>
      </c>
    </row>
    <row r="128" spans="1:11" ht="13.5" customHeight="1" x14ac:dyDescent="0.2">
      <c r="A128" s="304" t="s">
        <v>584</v>
      </c>
      <c r="B128" s="300" t="s">
        <v>567</v>
      </c>
      <c r="C128" s="301">
        <v>10</v>
      </c>
      <c r="D128" s="301">
        <v>3</v>
      </c>
      <c r="E128" s="302">
        <v>5055409</v>
      </c>
      <c r="F128" s="303">
        <v>612</v>
      </c>
      <c r="G128" s="352">
        <v>18634.3</v>
      </c>
      <c r="H128" s="303"/>
      <c r="I128" s="352">
        <v>18634.3</v>
      </c>
      <c r="J128" s="352">
        <v>18634.3</v>
      </c>
      <c r="K128" s="352">
        <v>18634.3</v>
      </c>
    </row>
    <row r="129" spans="1:11" ht="13.5" customHeight="1" x14ac:dyDescent="0.2">
      <c r="A129" s="304" t="s">
        <v>368</v>
      </c>
      <c r="B129" s="300" t="s">
        <v>567</v>
      </c>
      <c r="C129" s="301">
        <v>10</v>
      </c>
      <c r="D129" s="301">
        <v>4</v>
      </c>
      <c r="E129" s="302" t="s">
        <v>358</v>
      </c>
      <c r="F129" s="303" t="s">
        <v>358</v>
      </c>
      <c r="G129" s="352">
        <f>SUM(G130+G136+G148)</f>
        <v>66007.600000000006</v>
      </c>
      <c r="H129" s="352">
        <f>SUM(H130+H136+H148)</f>
        <v>0</v>
      </c>
      <c r="I129" s="352">
        <f>SUM(I130+I136+I148)</f>
        <v>66007.600000000006</v>
      </c>
      <c r="J129" s="352">
        <f>SUM(J130+J136+J148)</f>
        <v>69713.399999999994</v>
      </c>
      <c r="K129" s="352">
        <f>SUM(K130+K136+K148)</f>
        <v>69721.599999999991</v>
      </c>
    </row>
    <row r="130" spans="1:11" ht="18.75" customHeight="1" x14ac:dyDescent="0.2">
      <c r="A130" s="304" t="s">
        <v>613</v>
      </c>
      <c r="B130" s="300" t="s">
        <v>567</v>
      </c>
      <c r="C130" s="301">
        <v>10</v>
      </c>
      <c r="D130" s="301">
        <v>4</v>
      </c>
      <c r="E130" s="302">
        <v>5050000</v>
      </c>
      <c r="F130" s="303" t="s">
        <v>358</v>
      </c>
      <c r="G130" s="352">
        <f>SUM(G131)</f>
        <v>1011.6</v>
      </c>
      <c r="H130" s="352">
        <f>SUM(H131)</f>
        <v>0</v>
      </c>
      <c r="I130" s="352">
        <f>SUM(I131)</f>
        <v>1011.6</v>
      </c>
      <c r="J130" s="352">
        <f>SUM(J131)</f>
        <v>747.9</v>
      </c>
      <c r="K130" s="352">
        <f>SUM(K131)</f>
        <v>747.9</v>
      </c>
    </row>
    <row r="131" spans="1:11" ht="39.75" customHeight="1" x14ac:dyDescent="0.2">
      <c r="A131" s="304" t="s">
        <v>617</v>
      </c>
      <c r="B131" s="300" t="s">
        <v>567</v>
      </c>
      <c r="C131" s="301">
        <v>10</v>
      </c>
      <c r="D131" s="301">
        <v>4</v>
      </c>
      <c r="E131" s="302">
        <v>5050500</v>
      </c>
      <c r="F131" s="303" t="s">
        <v>358</v>
      </c>
      <c r="G131" s="352">
        <f t="shared" ref="G131:I134" si="11">SUM(G132)</f>
        <v>1011.6</v>
      </c>
      <c r="H131" s="352">
        <f t="shared" si="11"/>
        <v>0</v>
      </c>
      <c r="I131" s="352">
        <f t="shared" si="11"/>
        <v>1011.6</v>
      </c>
      <c r="J131" s="352">
        <v>747.9</v>
      </c>
      <c r="K131" s="352">
        <v>747.9</v>
      </c>
    </row>
    <row r="132" spans="1:11" ht="40.5" customHeight="1" x14ac:dyDescent="0.2">
      <c r="A132" s="304" t="s">
        <v>618</v>
      </c>
      <c r="B132" s="300" t="s">
        <v>567</v>
      </c>
      <c r="C132" s="301">
        <v>10</v>
      </c>
      <c r="D132" s="301">
        <v>4</v>
      </c>
      <c r="E132" s="302">
        <v>5050502</v>
      </c>
      <c r="F132" s="303" t="s">
        <v>358</v>
      </c>
      <c r="G132" s="352">
        <f t="shared" si="11"/>
        <v>1011.6</v>
      </c>
      <c r="H132" s="352">
        <f t="shared" si="11"/>
        <v>0</v>
      </c>
      <c r="I132" s="352">
        <f t="shared" si="11"/>
        <v>1011.6</v>
      </c>
      <c r="J132" s="352">
        <v>747.9</v>
      </c>
      <c r="K132" s="352">
        <v>747.9</v>
      </c>
    </row>
    <row r="133" spans="1:11" ht="18" customHeight="1" x14ac:dyDescent="0.2">
      <c r="A133" s="304" t="s">
        <v>619</v>
      </c>
      <c r="B133" s="300" t="s">
        <v>567</v>
      </c>
      <c r="C133" s="301">
        <v>10</v>
      </c>
      <c r="D133" s="301">
        <v>4</v>
      </c>
      <c r="E133" s="302">
        <v>5050502</v>
      </c>
      <c r="F133" s="303">
        <v>300</v>
      </c>
      <c r="G133" s="352">
        <f t="shared" si="11"/>
        <v>1011.6</v>
      </c>
      <c r="H133" s="352">
        <f t="shared" si="11"/>
        <v>0</v>
      </c>
      <c r="I133" s="352">
        <f t="shared" si="11"/>
        <v>1011.6</v>
      </c>
      <c r="J133" s="352">
        <f>SUM(J134)</f>
        <v>747.9</v>
      </c>
      <c r="K133" s="352">
        <f>SUM(K134)</f>
        <v>747.9</v>
      </c>
    </row>
    <row r="134" spans="1:11" ht="24.75" customHeight="1" x14ac:dyDescent="0.2">
      <c r="A134" s="304" t="s">
        <v>620</v>
      </c>
      <c r="B134" s="300" t="s">
        <v>567</v>
      </c>
      <c r="C134" s="301">
        <v>10</v>
      </c>
      <c r="D134" s="301">
        <v>4</v>
      </c>
      <c r="E134" s="302">
        <v>5050502</v>
      </c>
      <c r="F134" s="303">
        <v>310</v>
      </c>
      <c r="G134" s="352">
        <f t="shared" si="11"/>
        <v>1011.6</v>
      </c>
      <c r="H134" s="352">
        <f t="shared" si="11"/>
        <v>0</v>
      </c>
      <c r="I134" s="352">
        <f t="shared" si="11"/>
        <v>1011.6</v>
      </c>
      <c r="J134" s="352">
        <v>747.9</v>
      </c>
      <c r="K134" s="352">
        <v>747.9</v>
      </c>
    </row>
    <row r="135" spans="1:11" ht="28.5" customHeight="1" x14ac:dyDescent="0.2">
      <c r="A135" s="304" t="s">
        <v>621</v>
      </c>
      <c r="B135" s="300" t="s">
        <v>567</v>
      </c>
      <c r="C135" s="301">
        <v>10</v>
      </c>
      <c r="D135" s="301">
        <v>4</v>
      </c>
      <c r="E135" s="302">
        <v>5050502</v>
      </c>
      <c r="F135" s="303">
        <v>313</v>
      </c>
      <c r="G135" s="352">
        <v>1011.6</v>
      </c>
      <c r="H135" s="364"/>
      <c r="I135" s="352">
        <f>SUM('свод 2012'!W537)</f>
        <v>1011.6</v>
      </c>
      <c r="J135" s="352">
        <v>747.9</v>
      </c>
      <c r="K135" s="352">
        <v>747.9</v>
      </c>
    </row>
    <row r="136" spans="1:11" ht="90" customHeight="1" x14ac:dyDescent="0.2">
      <c r="A136" s="304" t="s">
        <v>622</v>
      </c>
      <c r="B136" s="300" t="s">
        <v>567</v>
      </c>
      <c r="C136" s="301">
        <v>10</v>
      </c>
      <c r="D136" s="301">
        <v>4</v>
      </c>
      <c r="E136" s="302"/>
      <c r="F136" s="303" t="s">
        <v>358</v>
      </c>
      <c r="G136" s="352">
        <f>SUM(G137+G144)</f>
        <v>64898</v>
      </c>
      <c r="H136" s="352">
        <f>SUM(H137+H144)</f>
        <v>0</v>
      </c>
      <c r="I136" s="352">
        <f>SUM(I137+I144)</f>
        <v>64898</v>
      </c>
      <c r="J136" s="352">
        <f>SUM(J137+J144)</f>
        <v>68858.899999999994</v>
      </c>
      <c r="K136" s="352">
        <f>SUM(K137+K144)</f>
        <v>68858.899999999994</v>
      </c>
    </row>
    <row r="137" spans="1:11" ht="26.25" customHeight="1" x14ac:dyDescent="0.2">
      <c r="A137" s="304" t="s">
        <v>623</v>
      </c>
      <c r="B137" s="300" t="s">
        <v>567</v>
      </c>
      <c r="C137" s="301">
        <v>10</v>
      </c>
      <c r="D137" s="301">
        <v>4</v>
      </c>
      <c r="E137" s="302">
        <v>5201300</v>
      </c>
      <c r="F137" s="303" t="s">
        <v>358</v>
      </c>
      <c r="G137" s="352">
        <f>SUM(G141+G138)</f>
        <v>61600</v>
      </c>
      <c r="H137" s="352">
        <f>SUM(H141+H138)</f>
        <v>0</v>
      </c>
      <c r="I137" s="352">
        <f>SUM(I141+I138)</f>
        <v>61600</v>
      </c>
      <c r="J137" s="352">
        <f>SUM(J141+J138)</f>
        <v>65560.899999999994</v>
      </c>
      <c r="K137" s="352">
        <f>SUM(K141+K138)</f>
        <v>65560.899999999994</v>
      </c>
    </row>
    <row r="138" spans="1:11" ht="24.75" customHeight="1" x14ac:dyDescent="0.2">
      <c r="A138" s="304" t="s">
        <v>561</v>
      </c>
      <c r="B138" s="300" t="s">
        <v>567</v>
      </c>
      <c r="C138" s="301">
        <v>10</v>
      </c>
      <c r="D138" s="301">
        <v>4</v>
      </c>
      <c r="E138" s="302">
        <v>5201300</v>
      </c>
      <c r="F138" s="303">
        <v>200</v>
      </c>
      <c r="G138" s="352">
        <v>1656</v>
      </c>
      <c r="H138" s="303"/>
      <c r="I138" s="352">
        <v>1656</v>
      </c>
      <c r="J138" s="352">
        <v>1656</v>
      </c>
      <c r="K138" s="352">
        <v>1656</v>
      </c>
    </row>
    <row r="139" spans="1:11" ht="27.75" customHeight="1" x14ac:dyDescent="0.2">
      <c r="A139" s="304" t="s">
        <v>562</v>
      </c>
      <c r="B139" s="300" t="s">
        <v>567</v>
      </c>
      <c r="C139" s="301">
        <v>10</v>
      </c>
      <c r="D139" s="301">
        <v>4</v>
      </c>
      <c r="E139" s="302">
        <v>5201300</v>
      </c>
      <c r="F139" s="303">
        <v>240</v>
      </c>
      <c r="G139" s="352">
        <v>1656</v>
      </c>
      <c r="H139" s="303"/>
      <c r="I139" s="352">
        <v>1656</v>
      </c>
      <c r="J139" s="352">
        <v>1656</v>
      </c>
      <c r="K139" s="352">
        <v>1656</v>
      </c>
    </row>
    <row r="140" spans="1:11" ht="22.5" customHeight="1" x14ac:dyDescent="0.2">
      <c r="A140" s="304" t="s">
        <v>563</v>
      </c>
      <c r="B140" s="300" t="s">
        <v>567</v>
      </c>
      <c r="C140" s="301">
        <v>10</v>
      </c>
      <c r="D140" s="301">
        <v>4</v>
      </c>
      <c r="E140" s="302">
        <v>5201300</v>
      </c>
      <c r="F140" s="303">
        <v>244</v>
      </c>
      <c r="G140" s="352">
        <v>1656</v>
      </c>
      <c r="H140" s="303"/>
      <c r="I140" s="352">
        <v>1656</v>
      </c>
      <c r="J140" s="352">
        <v>1656</v>
      </c>
      <c r="K140" s="352">
        <v>1656</v>
      </c>
    </row>
    <row r="141" spans="1:11" ht="25.5" customHeight="1" x14ac:dyDescent="0.2">
      <c r="A141" s="304" t="s">
        <v>619</v>
      </c>
      <c r="B141" s="300" t="s">
        <v>567</v>
      </c>
      <c r="C141" s="301">
        <v>10</v>
      </c>
      <c r="D141" s="301">
        <v>4</v>
      </c>
      <c r="E141" s="302">
        <v>5201300</v>
      </c>
      <c r="F141" s="303">
        <v>300</v>
      </c>
      <c r="G141" s="352">
        <v>59944</v>
      </c>
      <c r="H141" s="303"/>
      <c r="I141" s="352">
        <v>59944</v>
      </c>
      <c r="J141" s="352">
        <v>63904.9</v>
      </c>
      <c r="K141" s="352">
        <v>63904.9</v>
      </c>
    </row>
    <row r="142" spans="1:11" ht="27.75" customHeight="1" x14ac:dyDescent="0.2">
      <c r="A142" s="304" t="s">
        <v>620</v>
      </c>
      <c r="B142" s="300" t="s">
        <v>567</v>
      </c>
      <c r="C142" s="301">
        <v>10</v>
      </c>
      <c r="D142" s="301">
        <v>4</v>
      </c>
      <c r="E142" s="302">
        <v>5201300</v>
      </c>
      <c r="F142" s="303">
        <v>310</v>
      </c>
      <c r="G142" s="352">
        <v>59944</v>
      </c>
      <c r="H142" s="303"/>
      <c r="I142" s="352">
        <v>59944</v>
      </c>
      <c r="J142" s="352">
        <v>63904.9</v>
      </c>
      <c r="K142" s="352">
        <v>63904.9</v>
      </c>
    </row>
    <row r="143" spans="1:11" ht="27" customHeight="1" x14ac:dyDescent="0.2">
      <c r="A143" s="304" t="s">
        <v>621</v>
      </c>
      <c r="B143" s="300" t="s">
        <v>567</v>
      </c>
      <c r="C143" s="301">
        <v>10</v>
      </c>
      <c r="D143" s="301">
        <v>4</v>
      </c>
      <c r="E143" s="302">
        <v>5201300</v>
      </c>
      <c r="F143" s="303">
        <v>313</v>
      </c>
      <c r="G143" s="352">
        <v>59944</v>
      </c>
      <c r="H143" s="303"/>
      <c r="I143" s="352">
        <v>59944</v>
      </c>
      <c r="J143" s="352">
        <v>63904.9</v>
      </c>
      <c r="K143" s="352">
        <v>63904.9</v>
      </c>
    </row>
    <row r="144" spans="1:11" ht="25.5" customHeight="1" x14ac:dyDescent="0.2">
      <c r="A144" s="304" t="s">
        <v>574</v>
      </c>
      <c r="B144" s="300" t="s">
        <v>567</v>
      </c>
      <c r="C144" s="301">
        <v>10</v>
      </c>
      <c r="D144" s="301">
        <v>4</v>
      </c>
      <c r="E144" s="302">
        <v>5140100</v>
      </c>
      <c r="F144" s="303"/>
      <c r="G144" s="352">
        <v>3298</v>
      </c>
      <c r="H144" s="303"/>
      <c r="I144" s="352">
        <v>3298</v>
      </c>
      <c r="J144" s="352">
        <v>3298</v>
      </c>
      <c r="K144" s="352">
        <v>3298</v>
      </c>
    </row>
    <row r="145" spans="1:11" ht="24" customHeight="1" x14ac:dyDescent="0.2">
      <c r="A145" s="304" t="s">
        <v>619</v>
      </c>
      <c r="B145" s="300" t="s">
        <v>567</v>
      </c>
      <c r="C145" s="301">
        <v>10</v>
      </c>
      <c r="D145" s="301">
        <v>4</v>
      </c>
      <c r="E145" s="302">
        <v>5140100</v>
      </c>
      <c r="F145" s="303">
        <v>300</v>
      </c>
      <c r="G145" s="352">
        <f>SUM(G146)</f>
        <v>3298</v>
      </c>
      <c r="H145" s="303"/>
      <c r="I145" s="352">
        <f>SUM(I146)</f>
        <v>3298</v>
      </c>
      <c r="J145" s="352">
        <f>SUM(J146)</f>
        <v>3298</v>
      </c>
      <c r="K145" s="352">
        <f>SUM(K146)</f>
        <v>3298</v>
      </c>
    </row>
    <row r="146" spans="1:11" ht="27.75" customHeight="1" x14ac:dyDescent="0.2">
      <c r="A146" s="304" t="s">
        <v>620</v>
      </c>
      <c r="B146" s="300" t="s">
        <v>567</v>
      </c>
      <c r="C146" s="301">
        <v>10</v>
      </c>
      <c r="D146" s="301">
        <v>4</v>
      </c>
      <c r="E146" s="302">
        <v>5140100</v>
      </c>
      <c r="F146" s="303">
        <v>310</v>
      </c>
      <c r="G146" s="352">
        <v>3298</v>
      </c>
      <c r="H146" s="303"/>
      <c r="I146" s="352">
        <v>3298</v>
      </c>
      <c r="J146" s="352">
        <v>3298</v>
      </c>
      <c r="K146" s="352">
        <v>3298</v>
      </c>
    </row>
    <row r="147" spans="1:11" ht="25.5" customHeight="1" x14ac:dyDescent="0.2">
      <c r="A147" s="304" t="s">
        <v>621</v>
      </c>
      <c r="B147" s="300" t="s">
        <v>567</v>
      </c>
      <c r="C147" s="301">
        <v>10</v>
      </c>
      <c r="D147" s="301">
        <v>4</v>
      </c>
      <c r="E147" s="302">
        <v>5140100</v>
      </c>
      <c r="F147" s="303">
        <v>313</v>
      </c>
      <c r="G147" s="352">
        <v>3298</v>
      </c>
      <c r="H147" s="303"/>
      <c r="I147" s="352">
        <v>3298</v>
      </c>
      <c r="J147" s="352">
        <v>3298</v>
      </c>
      <c r="K147" s="352">
        <v>3298</v>
      </c>
    </row>
    <row r="148" spans="1:11" ht="93" customHeight="1" x14ac:dyDescent="0.2">
      <c r="A148" s="304" t="s">
        <v>574</v>
      </c>
      <c r="B148" s="300" t="s">
        <v>567</v>
      </c>
      <c r="C148" s="301">
        <v>10</v>
      </c>
      <c r="D148" s="301">
        <v>4</v>
      </c>
      <c r="E148" s="302">
        <v>5140100</v>
      </c>
      <c r="F148" s="303" t="s">
        <v>358</v>
      </c>
      <c r="G148" s="352">
        <v>98</v>
      </c>
      <c r="H148" s="303"/>
      <c r="I148" s="352">
        <v>98</v>
      </c>
      <c r="J148" s="352">
        <v>106.6</v>
      </c>
      <c r="K148" s="352">
        <v>114.8</v>
      </c>
    </row>
    <row r="149" spans="1:11" ht="25.5" customHeight="1" x14ac:dyDescent="0.2">
      <c r="A149" s="304" t="s">
        <v>624</v>
      </c>
      <c r="B149" s="300" t="s">
        <v>567</v>
      </c>
      <c r="C149" s="301">
        <v>10</v>
      </c>
      <c r="D149" s="301">
        <v>4</v>
      </c>
      <c r="E149" s="302">
        <v>5140100</v>
      </c>
      <c r="F149" s="303" t="s">
        <v>358</v>
      </c>
      <c r="G149" s="352">
        <v>98</v>
      </c>
      <c r="H149" s="303"/>
      <c r="I149" s="352">
        <v>98</v>
      </c>
      <c r="J149" s="352">
        <v>106.6</v>
      </c>
      <c r="K149" s="352">
        <v>114.8</v>
      </c>
    </row>
    <row r="150" spans="1:11" ht="25.5" customHeight="1" x14ac:dyDescent="0.2">
      <c r="A150" s="304" t="s">
        <v>619</v>
      </c>
      <c r="B150" s="300" t="s">
        <v>567</v>
      </c>
      <c r="C150" s="301">
        <v>10</v>
      </c>
      <c r="D150" s="301">
        <v>4</v>
      </c>
      <c r="E150" s="302">
        <v>5140100</v>
      </c>
      <c r="F150" s="303">
        <v>300</v>
      </c>
      <c r="G150" s="352">
        <f>SUM(G151)</f>
        <v>98</v>
      </c>
      <c r="H150" s="303"/>
      <c r="I150" s="352">
        <f>SUM(I151)</f>
        <v>98</v>
      </c>
      <c r="J150" s="352">
        <f>SUM(J151)</f>
        <v>106.6</v>
      </c>
      <c r="K150" s="352">
        <f>SUM(K151)</f>
        <v>114.8</v>
      </c>
    </row>
    <row r="151" spans="1:11" ht="36" customHeight="1" x14ac:dyDescent="0.2">
      <c r="A151" s="304" t="s">
        <v>612</v>
      </c>
      <c r="B151" s="300" t="s">
        <v>567</v>
      </c>
      <c r="C151" s="301">
        <v>10</v>
      </c>
      <c r="D151" s="301">
        <v>4</v>
      </c>
      <c r="E151" s="302">
        <v>5140100</v>
      </c>
      <c r="F151" s="303">
        <v>320</v>
      </c>
      <c r="G151" s="352">
        <v>98</v>
      </c>
      <c r="H151" s="303"/>
      <c r="I151" s="352">
        <v>98</v>
      </c>
      <c r="J151" s="352">
        <v>106.6</v>
      </c>
      <c r="K151" s="352">
        <v>114.8</v>
      </c>
    </row>
    <row r="152" spans="1:11" ht="13.5" customHeight="1" x14ac:dyDescent="0.2">
      <c r="A152" s="304" t="s">
        <v>625</v>
      </c>
      <c r="B152" s="300" t="s">
        <v>567</v>
      </c>
      <c r="C152" s="301">
        <v>10</v>
      </c>
      <c r="D152" s="301">
        <v>4</v>
      </c>
      <c r="E152" s="302">
        <v>5140100</v>
      </c>
      <c r="F152" s="303">
        <v>321</v>
      </c>
      <c r="G152" s="352">
        <v>98</v>
      </c>
      <c r="H152" s="303"/>
      <c r="I152" s="352">
        <v>98</v>
      </c>
      <c r="J152" s="352">
        <v>106.6</v>
      </c>
      <c r="K152" s="352">
        <v>114.8</v>
      </c>
    </row>
    <row r="153" spans="1:11" ht="13.5" customHeight="1" x14ac:dyDescent="0.2">
      <c r="A153" s="304" t="s">
        <v>369</v>
      </c>
      <c r="B153" s="300" t="s">
        <v>567</v>
      </c>
      <c r="C153" s="301">
        <v>10</v>
      </c>
      <c r="D153" s="301">
        <v>6</v>
      </c>
      <c r="E153" s="302" t="s">
        <v>358</v>
      </c>
      <c r="F153" s="303" t="s">
        <v>358</v>
      </c>
      <c r="G153" s="352">
        <f>SUM(G154)</f>
        <v>14226</v>
      </c>
      <c r="H153" s="352">
        <f t="shared" ref="H153:K155" si="12">SUM(H154)</f>
        <v>0</v>
      </c>
      <c r="I153" s="352">
        <f t="shared" si="12"/>
        <v>14226</v>
      </c>
      <c r="J153" s="352">
        <f t="shared" si="12"/>
        <v>14226</v>
      </c>
      <c r="K153" s="352">
        <f t="shared" si="12"/>
        <v>14226</v>
      </c>
    </row>
    <row r="154" spans="1:11" ht="17.25" customHeight="1" x14ac:dyDescent="0.2">
      <c r="A154" s="304" t="s">
        <v>626</v>
      </c>
      <c r="B154" s="300" t="s">
        <v>567</v>
      </c>
      <c r="C154" s="301">
        <v>10</v>
      </c>
      <c r="D154" s="301">
        <v>6</v>
      </c>
      <c r="E154" s="302">
        <v>20400</v>
      </c>
      <c r="F154" s="303" t="s">
        <v>358</v>
      </c>
      <c r="G154" s="352">
        <f>SUM(G155)</f>
        <v>14226</v>
      </c>
      <c r="H154" s="303"/>
      <c r="I154" s="352">
        <f t="shared" si="12"/>
        <v>14226</v>
      </c>
      <c r="J154" s="352">
        <f t="shared" si="12"/>
        <v>14226</v>
      </c>
      <c r="K154" s="352">
        <f t="shared" si="12"/>
        <v>14226</v>
      </c>
    </row>
    <row r="155" spans="1:11" ht="75.75" customHeight="1" x14ac:dyDescent="0.2">
      <c r="A155" s="304" t="s">
        <v>574</v>
      </c>
      <c r="B155" s="300" t="s">
        <v>567</v>
      </c>
      <c r="C155" s="301">
        <v>10</v>
      </c>
      <c r="D155" s="301">
        <v>6</v>
      </c>
      <c r="E155" s="302">
        <v>20400</v>
      </c>
      <c r="F155" s="303" t="s">
        <v>358</v>
      </c>
      <c r="G155" s="352">
        <f>SUM(G156)</f>
        <v>14226</v>
      </c>
      <c r="H155" s="303"/>
      <c r="I155" s="352">
        <f t="shared" si="12"/>
        <v>14226</v>
      </c>
      <c r="J155" s="352">
        <f t="shared" si="12"/>
        <v>14226</v>
      </c>
      <c r="K155" s="352">
        <f t="shared" si="12"/>
        <v>14226</v>
      </c>
    </row>
    <row r="156" spans="1:11" ht="30" customHeight="1" x14ac:dyDescent="0.2">
      <c r="A156" s="304" t="s">
        <v>627</v>
      </c>
      <c r="B156" s="300" t="s">
        <v>567</v>
      </c>
      <c r="C156" s="301">
        <v>10</v>
      </c>
      <c r="D156" s="301">
        <v>6</v>
      </c>
      <c r="E156" s="302">
        <v>20400</v>
      </c>
      <c r="F156" s="303" t="s">
        <v>358</v>
      </c>
      <c r="G156" s="352">
        <f>SUM(G157+G161)</f>
        <v>14226</v>
      </c>
      <c r="H156" s="303"/>
      <c r="I156" s="352">
        <f>SUM(I157+I161)</f>
        <v>14226</v>
      </c>
      <c r="J156" s="352">
        <f>SUM(J157+J161)</f>
        <v>14226</v>
      </c>
      <c r="K156" s="352">
        <f>SUM(K157+K161)</f>
        <v>14226</v>
      </c>
    </row>
    <row r="157" spans="1:11" ht="50.25" customHeight="1" x14ac:dyDescent="0.2">
      <c r="A157" s="304" t="s">
        <v>557</v>
      </c>
      <c r="B157" s="300" t="s">
        <v>567</v>
      </c>
      <c r="C157" s="301">
        <v>10</v>
      </c>
      <c r="D157" s="301">
        <v>6</v>
      </c>
      <c r="E157" s="302">
        <v>20400</v>
      </c>
      <c r="F157" s="303">
        <v>100</v>
      </c>
      <c r="G157" s="352">
        <f>SUM(G158)</f>
        <v>12678.8</v>
      </c>
      <c r="H157" s="303"/>
      <c r="I157" s="352">
        <f>SUM(I158)</f>
        <v>12678.8</v>
      </c>
      <c r="J157" s="352">
        <f>SUM(J158)</f>
        <v>12678.8</v>
      </c>
      <c r="K157" s="352">
        <f>SUM(K158)</f>
        <v>12678.8</v>
      </c>
    </row>
    <row r="158" spans="1:11" ht="26.25" customHeight="1" x14ac:dyDescent="0.2">
      <c r="A158" s="304" t="s">
        <v>558</v>
      </c>
      <c r="B158" s="300" t="s">
        <v>567</v>
      </c>
      <c r="C158" s="301">
        <v>10</v>
      </c>
      <c r="D158" s="301">
        <v>6</v>
      </c>
      <c r="E158" s="302">
        <v>20400</v>
      </c>
      <c r="F158" s="303">
        <v>120</v>
      </c>
      <c r="G158" s="352">
        <f>SUM(G159:G160)</f>
        <v>12678.8</v>
      </c>
      <c r="H158" s="303"/>
      <c r="I158" s="352">
        <f>SUM(I159:I160)</f>
        <v>12678.8</v>
      </c>
      <c r="J158" s="352">
        <f>SUM(J159:J160)</f>
        <v>12678.8</v>
      </c>
      <c r="K158" s="352">
        <f>SUM(K159:K160)</f>
        <v>12678.8</v>
      </c>
    </row>
    <row r="159" spans="1:11" ht="13.5" customHeight="1" x14ac:dyDescent="0.2">
      <c r="A159" s="304" t="s">
        <v>559</v>
      </c>
      <c r="B159" s="300" t="s">
        <v>567</v>
      </c>
      <c r="C159" s="301">
        <v>10</v>
      </c>
      <c r="D159" s="301">
        <v>6</v>
      </c>
      <c r="E159" s="302">
        <v>20400</v>
      </c>
      <c r="F159" s="303">
        <v>121</v>
      </c>
      <c r="G159" s="352">
        <v>12466.3</v>
      </c>
      <c r="H159" s="303"/>
      <c r="I159" s="352">
        <v>12466.3</v>
      </c>
      <c r="J159" s="352">
        <v>12466.3</v>
      </c>
      <c r="K159" s="352">
        <v>12466.3</v>
      </c>
    </row>
    <row r="160" spans="1:11" ht="26.25" customHeight="1" x14ac:dyDescent="0.2">
      <c r="A160" s="304" t="s">
        <v>560</v>
      </c>
      <c r="B160" s="300" t="s">
        <v>567</v>
      </c>
      <c r="C160" s="301">
        <v>10</v>
      </c>
      <c r="D160" s="301">
        <v>6</v>
      </c>
      <c r="E160" s="302">
        <v>20400</v>
      </c>
      <c r="F160" s="303">
        <v>122</v>
      </c>
      <c r="G160" s="352">
        <v>212.5</v>
      </c>
      <c r="H160" s="303"/>
      <c r="I160" s="352">
        <v>212.5</v>
      </c>
      <c r="J160" s="352">
        <v>212.5</v>
      </c>
      <c r="K160" s="352">
        <v>212.5</v>
      </c>
    </row>
    <row r="161" spans="1:11" ht="27" customHeight="1" x14ac:dyDescent="0.2">
      <c r="A161" s="304" t="s">
        <v>561</v>
      </c>
      <c r="B161" s="300" t="s">
        <v>567</v>
      </c>
      <c r="C161" s="301">
        <v>10</v>
      </c>
      <c r="D161" s="301">
        <v>6</v>
      </c>
      <c r="E161" s="302">
        <v>20400</v>
      </c>
      <c r="F161" s="303">
        <v>200</v>
      </c>
      <c r="G161" s="352">
        <f>SUM(G162)</f>
        <v>1547.2</v>
      </c>
      <c r="H161" s="303"/>
      <c r="I161" s="352">
        <f>SUM(I162)</f>
        <v>1547.2</v>
      </c>
      <c r="J161" s="352">
        <f>SUM(J162)</f>
        <v>1547.2</v>
      </c>
      <c r="K161" s="352">
        <f>SUM(K162)</f>
        <v>1547.2</v>
      </c>
    </row>
    <row r="162" spans="1:11" ht="30.75" customHeight="1" x14ac:dyDescent="0.2">
      <c r="A162" s="304" t="s">
        <v>562</v>
      </c>
      <c r="B162" s="300" t="s">
        <v>567</v>
      </c>
      <c r="C162" s="301">
        <v>10</v>
      </c>
      <c r="D162" s="301">
        <v>6</v>
      </c>
      <c r="E162" s="302">
        <v>20400</v>
      </c>
      <c r="F162" s="303">
        <v>240</v>
      </c>
      <c r="G162" s="352">
        <f>SUM(G163:G164)</f>
        <v>1547.2</v>
      </c>
      <c r="H162" s="303"/>
      <c r="I162" s="352">
        <f>SUM(I163:I164)</f>
        <v>1547.2</v>
      </c>
      <c r="J162" s="352">
        <f>SUM(J163:J164)</f>
        <v>1547.2</v>
      </c>
      <c r="K162" s="352">
        <f>SUM(K163:K164)</f>
        <v>1547.2</v>
      </c>
    </row>
    <row r="163" spans="1:11" ht="27" customHeight="1" x14ac:dyDescent="0.2">
      <c r="A163" s="304" t="s">
        <v>565</v>
      </c>
      <c r="B163" s="300" t="s">
        <v>567</v>
      </c>
      <c r="C163" s="301">
        <v>10</v>
      </c>
      <c r="D163" s="301">
        <v>6</v>
      </c>
      <c r="E163" s="302">
        <v>20400</v>
      </c>
      <c r="F163" s="303">
        <v>242</v>
      </c>
      <c r="G163" s="352">
        <v>60</v>
      </c>
      <c r="H163" s="303"/>
      <c r="I163" s="352">
        <v>60</v>
      </c>
      <c r="J163" s="352">
        <v>60</v>
      </c>
      <c r="K163" s="352">
        <v>60</v>
      </c>
    </row>
    <row r="164" spans="1:11" s="351" customFormat="1" ht="29.25" customHeight="1" x14ac:dyDescent="0.2">
      <c r="A164" s="304" t="s">
        <v>563</v>
      </c>
      <c r="B164" s="300" t="s">
        <v>567</v>
      </c>
      <c r="C164" s="301">
        <v>10</v>
      </c>
      <c r="D164" s="301">
        <v>6</v>
      </c>
      <c r="E164" s="302">
        <v>20400</v>
      </c>
      <c r="F164" s="303">
        <v>244</v>
      </c>
      <c r="G164" s="352">
        <v>1487.2</v>
      </c>
      <c r="H164" s="303"/>
      <c r="I164" s="352">
        <v>1487.2</v>
      </c>
      <c r="J164" s="352">
        <v>1487.2</v>
      </c>
      <c r="K164" s="352">
        <v>1487.2</v>
      </c>
    </row>
    <row r="165" spans="1:11" ht="13.5" customHeight="1" x14ac:dyDescent="0.25">
      <c r="A165" s="345" t="s">
        <v>630</v>
      </c>
      <c r="B165" s="346" t="s">
        <v>631</v>
      </c>
      <c r="C165" s="347" t="s">
        <v>358</v>
      </c>
      <c r="D165" s="347" t="s">
        <v>358</v>
      </c>
      <c r="E165" s="348" t="s">
        <v>358</v>
      </c>
      <c r="F165" s="349" t="s">
        <v>358</v>
      </c>
      <c r="G165" s="350">
        <f>SUM(G166)</f>
        <v>12817.4</v>
      </c>
      <c r="H165" s="350">
        <f>SUM(H166)</f>
        <v>0</v>
      </c>
      <c r="I165" s="350">
        <f>SUM(I166)</f>
        <v>12817.4</v>
      </c>
      <c r="J165" s="350">
        <f>SUM(J166)</f>
        <v>4776.1000000000004</v>
      </c>
      <c r="K165" s="350">
        <f>SUM(K166)</f>
        <v>4776.1000000000004</v>
      </c>
    </row>
    <row r="166" spans="1:11" ht="13.5" customHeight="1" x14ac:dyDescent="0.2">
      <c r="A166" s="304" t="s">
        <v>367</v>
      </c>
      <c r="B166" s="300" t="s">
        <v>631</v>
      </c>
      <c r="C166" s="301">
        <v>10</v>
      </c>
      <c r="D166" s="301" t="s">
        <v>358</v>
      </c>
      <c r="E166" s="302" t="s">
        <v>358</v>
      </c>
      <c r="F166" s="303" t="s">
        <v>358</v>
      </c>
      <c r="G166" s="352">
        <f>SUM(G167+G177)</f>
        <v>12817.4</v>
      </c>
      <c r="H166" s="352">
        <f>SUM(H167+H177)</f>
        <v>0</v>
      </c>
      <c r="I166" s="352">
        <f>SUM(I167+I177)</f>
        <v>12817.4</v>
      </c>
      <c r="J166" s="352">
        <f>SUM(J167+J177)</f>
        <v>4776.1000000000004</v>
      </c>
      <c r="K166" s="352">
        <f>SUM(K167+K177)</f>
        <v>4776.1000000000004</v>
      </c>
    </row>
    <row r="167" spans="1:11" ht="13.5" customHeight="1" x14ac:dyDescent="0.2">
      <c r="A167" s="304" t="s">
        <v>299</v>
      </c>
      <c r="B167" s="300" t="s">
        <v>631</v>
      </c>
      <c r="C167" s="301">
        <v>10</v>
      </c>
      <c r="D167" s="301">
        <v>3</v>
      </c>
      <c r="E167" s="302" t="s">
        <v>358</v>
      </c>
      <c r="F167" s="303" t="s">
        <v>358</v>
      </c>
      <c r="G167" s="352">
        <f>SUM(G168)</f>
        <v>6217.4</v>
      </c>
      <c r="H167" s="352">
        <f>SUM(H168)</f>
        <v>0</v>
      </c>
      <c r="I167" s="352">
        <f>SUM(I168)</f>
        <v>6217.4</v>
      </c>
      <c r="J167" s="352">
        <f>SUM(J168)</f>
        <v>657</v>
      </c>
      <c r="K167" s="352">
        <f>SUM(K168)</f>
        <v>657</v>
      </c>
    </row>
    <row r="168" spans="1:11" ht="16.5" customHeight="1" x14ac:dyDescent="0.2">
      <c r="A168" s="304" t="s">
        <v>613</v>
      </c>
      <c r="B168" s="300" t="s">
        <v>631</v>
      </c>
      <c r="C168" s="301">
        <v>10</v>
      </c>
      <c r="D168" s="301">
        <v>3</v>
      </c>
      <c r="E168" s="302">
        <v>5050000</v>
      </c>
      <c r="F168" s="303" t="s">
        <v>358</v>
      </c>
      <c r="G168" s="352">
        <f>SUM(G169)</f>
        <v>6217.4</v>
      </c>
      <c r="H168" s="352">
        <f>SUM(H169)</f>
        <v>0</v>
      </c>
      <c r="I168" s="352">
        <f>SUM(I169)</f>
        <v>6217.4</v>
      </c>
      <c r="J168" s="352">
        <v>657</v>
      </c>
      <c r="K168" s="352">
        <v>657</v>
      </c>
    </row>
    <row r="169" spans="1:11" ht="150" customHeight="1" x14ac:dyDescent="0.2">
      <c r="A169" s="304" t="s">
        <v>632</v>
      </c>
      <c r="B169" s="300" t="s">
        <v>631</v>
      </c>
      <c r="C169" s="301">
        <v>10</v>
      </c>
      <c r="D169" s="301">
        <v>3</v>
      </c>
      <c r="E169" s="302">
        <v>5053400</v>
      </c>
      <c r="F169" s="303" t="s">
        <v>358</v>
      </c>
      <c r="G169" s="352">
        <f>SUM(G170+G174)</f>
        <v>6217.4</v>
      </c>
      <c r="H169" s="352">
        <f>SUM(H170+H174)</f>
        <v>0</v>
      </c>
      <c r="I169" s="352">
        <f>SUM(I170+I174)</f>
        <v>6217.4</v>
      </c>
      <c r="J169" s="352">
        <v>657</v>
      </c>
      <c r="K169" s="352">
        <v>657</v>
      </c>
    </row>
    <row r="170" spans="1:11" ht="87" customHeight="1" x14ac:dyDescent="0.2">
      <c r="A170" s="304" t="s">
        <v>633</v>
      </c>
      <c r="B170" s="300" t="s">
        <v>631</v>
      </c>
      <c r="C170" s="301">
        <v>10</v>
      </c>
      <c r="D170" s="301">
        <v>3</v>
      </c>
      <c r="E170" s="302">
        <v>5053401</v>
      </c>
      <c r="F170" s="303" t="s">
        <v>358</v>
      </c>
      <c r="G170" s="352">
        <v>803</v>
      </c>
      <c r="H170" s="303"/>
      <c r="I170" s="352">
        <v>803</v>
      </c>
      <c r="J170" s="352">
        <v>0</v>
      </c>
      <c r="K170" s="352">
        <v>0</v>
      </c>
    </row>
    <row r="171" spans="1:11" ht="24.75" customHeight="1" x14ac:dyDescent="0.2">
      <c r="A171" s="304" t="s">
        <v>619</v>
      </c>
      <c r="B171" s="300" t="s">
        <v>631</v>
      </c>
      <c r="C171" s="301">
        <v>10</v>
      </c>
      <c r="D171" s="301">
        <v>3</v>
      </c>
      <c r="E171" s="302">
        <v>5053401</v>
      </c>
      <c r="F171" s="303">
        <v>300</v>
      </c>
      <c r="G171" s="352">
        <f>SUM(G172)</f>
        <v>803</v>
      </c>
      <c r="H171" s="303"/>
      <c r="I171" s="352">
        <f>SUM(I172)</f>
        <v>803</v>
      </c>
      <c r="J171" s="352">
        <f>SUM(J172)</f>
        <v>0</v>
      </c>
      <c r="K171" s="352">
        <f>SUM(K172)</f>
        <v>0</v>
      </c>
    </row>
    <row r="172" spans="1:11" ht="29.25" customHeight="1" x14ac:dyDescent="0.2">
      <c r="A172" s="304" t="s">
        <v>612</v>
      </c>
      <c r="B172" s="300" t="s">
        <v>631</v>
      </c>
      <c r="C172" s="301">
        <v>10</v>
      </c>
      <c r="D172" s="301">
        <v>3</v>
      </c>
      <c r="E172" s="302">
        <v>5053401</v>
      </c>
      <c r="F172" s="303">
        <v>320</v>
      </c>
      <c r="G172" s="352">
        <v>803</v>
      </c>
      <c r="H172" s="303"/>
      <c r="I172" s="352">
        <v>803</v>
      </c>
      <c r="J172" s="352">
        <v>0</v>
      </c>
      <c r="K172" s="352">
        <v>0</v>
      </c>
    </row>
    <row r="173" spans="1:11" ht="33" customHeight="1" x14ac:dyDescent="0.2">
      <c r="A173" s="304" t="s">
        <v>634</v>
      </c>
      <c r="B173" s="300" t="s">
        <v>631</v>
      </c>
      <c r="C173" s="301">
        <v>10</v>
      </c>
      <c r="D173" s="301">
        <v>3</v>
      </c>
      <c r="E173" s="302">
        <v>5053401</v>
      </c>
      <c r="F173" s="303">
        <v>322</v>
      </c>
      <c r="G173" s="352">
        <v>803</v>
      </c>
      <c r="H173" s="303"/>
      <c r="I173" s="352">
        <v>803</v>
      </c>
      <c r="J173" s="352">
        <v>0</v>
      </c>
      <c r="K173" s="352">
        <v>0</v>
      </c>
    </row>
    <row r="174" spans="1:11" ht="25.5" customHeight="1" x14ac:dyDescent="0.2">
      <c r="A174" s="304" t="s">
        <v>635</v>
      </c>
      <c r="B174" s="300" t="s">
        <v>631</v>
      </c>
      <c r="C174" s="301">
        <v>10</v>
      </c>
      <c r="D174" s="301">
        <v>3</v>
      </c>
      <c r="E174" s="302">
        <v>5053402</v>
      </c>
      <c r="F174" s="303" t="s">
        <v>358</v>
      </c>
      <c r="G174" s="352">
        <f t="shared" ref="G174:I175" si="13">SUM(G175)</f>
        <v>5414.4</v>
      </c>
      <c r="H174" s="352">
        <f t="shared" si="13"/>
        <v>0</v>
      </c>
      <c r="I174" s="352">
        <f t="shared" si="13"/>
        <v>5414.4</v>
      </c>
      <c r="J174" s="352">
        <v>657</v>
      </c>
      <c r="K174" s="352">
        <v>657</v>
      </c>
    </row>
    <row r="175" spans="1:11" ht="33.75" customHeight="1" x14ac:dyDescent="0.2">
      <c r="A175" s="304" t="s">
        <v>612</v>
      </c>
      <c r="B175" s="300" t="s">
        <v>631</v>
      </c>
      <c r="C175" s="301">
        <v>10</v>
      </c>
      <c r="D175" s="301">
        <v>3</v>
      </c>
      <c r="E175" s="302">
        <v>5053402</v>
      </c>
      <c r="F175" s="303">
        <v>320</v>
      </c>
      <c r="G175" s="352">
        <f t="shared" si="13"/>
        <v>5414.4</v>
      </c>
      <c r="H175" s="352">
        <f t="shared" si="13"/>
        <v>0</v>
      </c>
      <c r="I175" s="352">
        <f t="shared" si="13"/>
        <v>5414.4</v>
      </c>
      <c r="J175" s="352">
        <v>657</v>
      </c>
      <c r="K175" s="352">
        <v>657</v>
      </c>
    </row>
    <row r="176" spans="1:11" ht="13.5" customHeight="1" x14ac:dyDescent="0.2">
      <c r="A176" s="304" t="s">
        <v>634</v>
      </c>
      <c r="B176" s="300" t="s">
        <v>631</v>
      </c>
      <c r="C176" s="301">
        <v>10</v>
      </c>
      <c r="D176" s="301">
        <v>3</v>
      </c>
      <c r="E176" s="302">
        <v>5053402</v>
      </c>
      <c r="F176" s="303">
        <v>322</v>
      </c>
      <c r="G176" s="352">
        <v>5414.4</v>
      </c>
      <c r="H176" s="364"/>
      <c r="I176" s="352">
        <f>SUM('свод 2012'!W515)</f>
        <v>5414.4</v>
      </c>
      <c r="J176" s="352">
        <v>657</v>
      </c>
      <c r="K176" s="352">
        <v>657</v>
      </c>
    </row>
    <row r="177" spans="1:11" ht="13.5" customHeight="1" x14ac:dyDescent="0.2">
      <c r="A177" s="304" t="s">
        <v>368</v>
      </c>
      <c r="B177" s="300" t="s">
        <v>631</v>
      </c>
      <c r="C177" s="301">
        <v>10</v>
      </c>
      <c r="D177" s="301">
        <v>4</v>
      </c>
      <c r="E177" s="302" t="s">
        <v>358</v>
      </c>
      <c r="F177" s="303" t="s">
        <v>358</v>
      </c>
      <c r="G177" s="352">
        <f>SUM(G178)</f>
        <v>6600</v>
      </c>
      <c r="H177" s="352">
        <f>SUM(H178)</f>
        <v>0</v>
      </c>
      <c r="I177" s="352">
        <f t="shared" ref="I177:K178" si="14">SUM(I178)</f>
        <v>6600</v>
      </c>
      <c r="J177" s="352">
        <f t="shared" si="14"/>
        <v>4119.1000000000004</v>
      </c>
      <c r="K177" s="352">
        <f t="shared" si="14"/>
        <v>4119.1000000000004</v>
      </c>
    </row>
    <row r="178" spans="1:11" ht="24" customHeight="1" x14ac:dyDescent="0.2">
      <c r="A178" s="304" t="s">
        <v>613</v>
      </c>
      <c r="B178" s="300" t="s">
        <v>631</v>
      </c>
      <c r="C178" s="301">
        <v>10</v>
      </c>
      <c r="D178" s="301">
        <v>4</v>
      </c>
      <c r="E178" s="302">
        <v>5050000</v>
      </c>
      <c r="F178" s="303" t="s">
        <v>358</v>
      </c>
      <c r="G178" s="352">
        <f>SUM(G179)</f>
        <v>6600</v>
      </c>
      <c r="H178" s="303"/>
      <c r="I178" s="352">
        <f t="shared" si="14"/>
        <v>6600</v>
      </c>
      <c r="J178" s="352">
        <f t="shared" si="14"/>
        <v>4119.1000000000004</v>
      </c>
      <c r="K178" s="352">
        <f t="shared" si="14"/>
        <v>4119.1000000000004</v>
      </c>
    </row>
    <row r="179" spans="1:11" ht="54.75" customHeight="1" x14ac:dyDescent="0.2">
      <c r="A179" s="304" t="s">
        <v>636</v>
      </c>
      <c r="B179" s="300" t="s">
        <v>631</v>
      </c>
      <c r="C179" s="301">
        <v>10</v>
      </c>
      <c r="D179" s="301">
        <v>4</v>
      </c>
      <c r="E179" s="302">
        <v>5053600</v>
      </c>
      <c r="F179" s="303" t="s">
        <v>358</v>
      </c>
      <c r="G179" s="352">
        <v>6600</v>
      </c>
      <c r="H179" s="303"/>
      <c r="I179" s="352">
        <v>6600</v>
      </c>
      <c r="J179" s="352">
        <v>4119.1000000000004</v>
      </c>
      <c r="K179" s="352">
        <v>4119.1000000000004</v>
      </c>
    </row>
    <row r="180" spans="1:11" ht="39" customHeight="1" x14ac:dyDescent="0.2">
      <c r="A180" s="304" t="s">
        <v>637</v>
      </c>
      <c r="B180" s="300" t="s">
        <v>631</v>
      </c>
      <c r="C180" s="301">
        <v>10</v>
      </c>
      <c r="D180" s="301">
        <v>4</v>
      </c>
      <c r="E180" s="302">
        <v>5053602</v>
      </c>
      <c r="F180" s="303" t="s">
        <v>358</v>
      </c>
      <c r="G180" s="352">
        <v>6600</v>
      </c>
      <c r="H180" s="303"/>
      <c r="I180" s="352">
        <v>6600</v>
      </c>
      <c r="J180" s="352">
        <v>4119.1000000000004</v>
      </c>
      <c r="K180" s="352">
        <v>4119.1000000000004</v>
      </c>
    </row>
    <row r="181" spans="1:11" ht="25.5" customHeight="1" x14ac:dyDescent="0.2">
      <c r="A181" s="304" t="s">
        <v>619</v>
      </c>
      <c r="B181" s="300" t="s">
        <v>631</v>
      </c>
      <c r="C181" s="301">
        <v>10</v>
      </c>
      <c r="D181" s="301">
        <v>4</v>
      </c>
      <c r="E181" s="302">
        <v>5053602</v>
      </c>
      <c r="F181" s="303">
        <v>300</v>
      </c>
      <c r="G181" s="352">
        <v>6600</v>
      </c>
      <c r="H181" s="303"/>
      <c r="I181" s="352">
        <v>6600</v>
      </c>
      <c r="J181" s="352">
        <v>4119.1000000000004</v>
      </c>
      <c r="K181" s="352">
        <v>4119.1000000000004</v>
      </c>
    </row>
    <row r="182" spans="1:11" ht="36.75" customHeight="1" x14ac:dyDescent="0.2">
      <c r="A182" s="304" t="s">
        <v>612</v>
      </c>
      <c r="B182" s="300" t="s">
        <v>631</v>
      </c>
      <c r="C182" s="301">
        <v>10</v>
      </c>
      <c r="D182" s="301">
        <v>4</v>
      </c>
      <c r="E182" s="302">
        <v>5053602</v>
      </c>
      <c r="F182" s="303">
        <v>320</v>
      </c>
      <c r="G182" s="352">
        <v>6600</v>
      </c>
      <c r="H182" s="303"/>
      <c r="I182" s="352">
        <v>6600</v>
      </c>
      <c r="J182" s="352">
        <v>4119.1000000000004</v>
      </c>
      <c r="K182" s="352">
        <v>4119.1000000000004</v>
      </c>
    </row>
    <row r="183" spans="1:11" s="351" customFormat="1" ht="26.25" customHeight="1" x14ac:dyDescent="0.2">
      <c r="A183" s="304" t="s">
        <v>638</v>
      </c>
      <c r="B183" s="300" t="s">
        <v>631</v>
      </c>
      <c r="C183" s="301">
        <v>10</v>
      </c>
      <c r="D183" s="301">
        <v>4</v>
      </c>
      <c r="E183" s="302">
        <v>5053602</v>
      </c>
      <c r="F183" s="303">
        <v>323</v>
      </c>
      <c r="G183" s="352">
        <v>6600</v>
      </c>
      <c r="H183" s="303"/>
      <c r="I183" s="352">
        <v>6600</v>
      </c>
      <c r="J183" s="352">
        <v>4119.1000000000004</v>
      </c>
      <c r="K183" s="352">
        <v>4119.1000000000004</v>
      </c>
    </row>
    <row r="184" spans="1:11" ht="13.5" customHeight="1" x14ac:dyDescent="0.25">
      <c r="A184" s="345" t="s">
        <v>639</v>
      </c>
      <c r="B184" s="346" t="s">
        <v>640</v>
      </c>
      <c r="C184" s="347"/>
      <c r="D184" s="347"/>
      <c r="E184" s="348"/>
      <c r="F184" s="349"/>
      <c r="G184" s="350">
        <f>SUM(G185+G237)</f>
        <v>708304.4</v>
      </c>
      <c r="H184" s="350">
        <f>SUM(H185+H237)</f>
        <v>0</v>
      </c>
      <c r="I184" s="350">
        <f>SUM(I185+I237)</f>
        <v>708304.4</v>
      </c>
      <c r="J184" s="350">
        <f>SUM(J185+J237)</f>
        <v>761459.1</v>
      </c>
      <c r="K184" s="350">
        <f>SUM(K185+K237)</f>
        <v>800213</v>
      </c>
    </row>
    <row r="185" spans="1:11" ht="13.5" customHeight="1" x14ac:dyDescent="0.2">
      <c r="A185" s="304" t="s">
        <v>641</v>
      </c>
      <c r="B185" s="300" t="s">
        <v>640</v>
      </c>
      <c r="C185" s="301">
        <v>7</v>
      </c>
      <c r="D185" s="301">
        <v>0</v>
      </c>
      <c r="E185" s="302"/>
      <c r="F185" s="303"/>
      <c r="G185" s="352">
        <f>SUM(G186+G197+G230)</f>
        <v>693968.4</v>
      </c>
      <c r="H185" s="352">
        <f>SUM(H186+H197+H230)</f>
        <v>98</v>
      </c>
      <c r="I185" s="352">
        <f>SUM(I186+I197+I230)</f>
        <v>694066.4</v>
      </c>
      <c r="J185" s="352">
        <f>SUM(J186+J197+J230)</f>
        <v>746394.1</v>
      </c>
      <c r="K185" s="352">
        <f>SUM(K186+K197+K230)</f>
        <v>785148</v>
      </c>
    </row>
    <row r="186" spans="1:11" ht="19.5" customHeight="1" x14ac:dyDescent="0.2">
      <c r="A186" s="304" t="s">
        <v>786</v>
      </c>
      <c r="B186" s="300" t="s">
        <v>640</v>
      </c>
      <c r="C186" s="301">
        <v>7</v>
      </c>
      <c r="D186" s="301">
        <v>1</v>
      </c>
      <c r="E186" s="302"/>
      <c r="F186" s="303"/>
      <c r="G186" s="352">
        <f>SUM(G187+G192)</f>
        <v>3816.1</v>
      </c>
      <c r="H186" s="352">
        <f>SUM(H187+H192)</f>
        <v>89.7</v>
      </c>
      <c r="I186" s="352">
        <f>SUM(I187+I192)</f>
        <v>3905.8</v>
      </c>
      <c r="J186" s="352">
        <f>SUM(J187+J192)</f>
        <v>4167</v>
      </c>
      <c r="K186" s="352">
        <f>SUM(K187+K192)</f>
        <v>4328</v>
      </c>
    </row>
    <row r="187" spans="1:11" ht="93.75" customHeight="1" x14ac:dyDescent="0.2">
      <c r="A187" s="304" t="s">
        <v>574</v>
      </c>
      <c r="B187" s="300" t="s">
        <v>640</v>
      </c>
      <c r="C187" s="301">
        <v>7</v>
      </c>
      <c r="D187" s="301">
        <v>1</v>
      </c>
      <c r="E187" s="302">
        <v>4209900</v>
      </c>
      <c r="F187" s="303" t="s">
        <v>358</v>
      </c>
      <c r="G187" s="352">
        <v>2529</v>
      </c>
      <c r="H187" s="303"/>
      <c r="I187" s="352">
        <v>2529</v>
      </c>
      <c r="J187" s="352">
        <v>2694</v>
      </c>
      <c r="K187" s="352">
        <v>2855</v>
      </c>
    </row>
    <row r="188" spans="1:11" ht="42.75" customHeight="1" x14ac:dyDescent="0.2">
      <c r="A188" s="304" t="s">
        <v>787</v>
      </c>
      <c r="B188" s="300" t="s">
        <v>640</v>
      </c>
      <c r="C188" s="301">
        <v>7</v>
      </c>
      <c r="D188" s="301">
        <v>1</v>
      </c>
      <c r="E188" s="302">
        <v>4209900</v>
      </c>
      <c r="F188" s="303" t="s">
        <v>358</v>
      </c>
      <c r="G188" s="352">
        <v>2529</v>
      </c>
      <c r="H188" s="303"/>
      <c r="I188" s="352">
        <v>2529</v>
      </c>
      <c r="J188" s="352">
        <v>2694</v>
      </c>
      <c r="K188" s="352">
        <v>2855</v>
      </c>
    </row>
    <row r="189" spans="1:11" ht="12.75" customHeight="1" x14ac:dyDescent="0.2">
      <c r="A189" s="304" t="s">
        <v>581</v>
      </c>
      <c r="B189" s="300" t="s">
        <v>640</v>
      </c>
      <c r="C189" s="301">
        <v>7</v>
      </c>
      <c r="D189" s="301">
        <v>1</v>
      </c>
      <c r="E189" s="302">
        <v>4209900</v>
      </c>
      <c r="F189" s="303">
        <v>600</v>
      </c>
      <c r="G189" s="352">
        <f>SUM(G190)</f>
        <v>2529</v>
      </c>
      <c r="H189" s="303"/>
      <c r="I189" s="352">
        <f>SUM(I190)</f>
        <v>2529</v>
      </c>
      <c r="J189" s="352">
        <f>SUM(J190)</f>
        <v>2694</v>
      </c>
      <c r="K189" s="352">
        <f>SUM(K190)</f>
        <v>2855</v>
      </c>
    </row>
    <row r="190" spans="1:11" ht="15" customHeight="1" x14ac:dyDescent="0.2">
      <c r="A190" s="304" t="s">
        <v>616</v>
      </c>
      <c r="B190" s="300" t="s">
        <v>640</v>
      </c>
      <c r="C190" s="301">
        <v>7</v>
      </c>
      <c r="D190" s="301">
        <v>1</v>
      </c>
      <c r="E190" s="302">
        <v>4209900</v>
      </c>
      <c r="F190" s="303">
        <v>610</v>
      </c>
      <c r="G190" s="352">
        <v>2529</v>
      </c>
      <c r="H190" s="303"/>
      <c r="I190" s="352">
        <v>2529</v>
      </c>
      <c r="J190" s="352">
        <v>2694</v>
      </c>
      <c r="K190" s="352">
        <v>2855</v>
      </c>
    </row>
    <row r="191" spans="1:11" ht="18.75" customHeight="1" x14ac:dyDescent="0.2">
      <c r="A191" s="304" t="s">
        <v>584</v>
      </c>
      <c r="B191" s="300" t="s">
        <v>640</v>
      </c>
      <c r="C191" s="301">
        <v>7</v>
      </c>
      <c r="D191" s="301">
        <v>1</v>
      </c>
      <c r="E191" s="302">
        <v>4209900</v>
      </c>
      <c r="F191" s="303">
        <v>612</v>
      </c>
      <c r="G191" s="352">
        <v>2529</v>
      </c>
      <c r="H191" s="303"/>
      <c r="I191" s="352">
        <v>2529</v>
      </c>
      <c r="J191" s="352">
        <v>2694</v>
      </c>
      <c r="K191" s="352">
        <v>2855</v>
      </c>
    </row>
    <row r="192" spans="1:11" ht="75.75" customHeight="1" x14ac:dyDescent="0.2">
      <c r="A192" s="304" t="s">
        <v>647</v>
      </c>
      <c r="B192" s="300" t="s">
        <v>640</v>
      </c>
      <c r="C192" s="301">
        <v>7</v>
      </c>
      <c r="D192" s="301">
        <v>1</v>
      </c>
      <c r="E192" s="302"/>
      <c r="F192" s="303" t="s">
        <v>358</v>
      </c>
      <c r="G192" s="352">
        <v>1287.0999999999999</v>
      </c>
      <c r="H192" s="504">
        <v>89.7</v>
      </c>
      <c r="I192" s="352">
        <f>SUM(G192:H192)</f>
        <v>1376.8</v>
      </c>
      <c r="J192" s="352">
        <f t="shared" ref="J192:K195" si="15">SUM(J193)</f>
        <v>1473</v>
      </c>
      <c r="K192" s="352">
        <f t="shared" si="15"/>
        <v>1473</v>
      </c>
    </row>
    <row r="193" spans="1:11" ht="73.5" customHeight="1" x14ac:dyDescent="0.2">
      <c r="A193" s="304" t="s">
        <v>648</v>
      </c>
      <c r="B193" s="300" t="s">
        <v>640</v>
      </c>
      <c r="C193" s="301">
        <v>7</v>
      </c>
      <c r="D193" s="301">
        <v>1</v>
      </c>
      <c r="E193" s="302">
        <v>4209900</v>
      </c>
      <c r="F193" s="303" t="s">
        <v>358</v>
      </c>
      <c r="G193" s="352">
        <v>1287.0999999999999</v>
      </c>
      <c r="H193" s="504">
        <v>89.7</v>
      </c>
      <c r="I193" s="352">
        <f t="shared" ref="I193:I195" si="16">SUM(G193:H193)</f>
        <v>1376.8</v>
      </c>
      <c r="J193" s="352">
        <f t="shared" si="15"/>
        <v>1473</v>
      </c>
      <c r="K193" s="352">
        <f t="shared" si="15"/>
        <v>1473</v>
      </c>
    </row>
    <row r="194" spans="1:11" ht="32.25" customHeight="1" x14ac:dyDescent="0.2">
      <c r="A194" s="304" t="s">
        <v>581</v>
      </c>
      <c r="B194" s="300" t="s">
        <v>640</v>
      </c>
      <c r="C194" s="301">
        <v>7</v>
      </c>
      <c r="D194" s="301">
        <v>1</v>
      </c>
      <c r="E194" s="302">
        <v>4209900</v>
      </c>
      <c r="F194" s="303">
        <v>600</v>
      </c>
      <c r="G194" s="352">
        <f>SUM(G195)</f>
        <v>1287.0999999999999</v>
      </c>
      <c r="H194" s="504">
        <v>89.7</v>
      </c>
      <c r="I194" s="352">
        <f t="shared" si="16"/>
        <v>1376.8</v>
      </c>
      <c r="J194" s="352">
        <f t="shared" si="15"/>
        <v>1473</v>
      </c>
      <c r="K194" s="352">
        <f t="shared" si="15"/>
        <v>1473</v>
      </c>
    </row>
    <row r="195" spans="1:11" ht="18" customHeight="1" x14ac:dyDescent="0.2">
      <c r="A195" s="304" t="s">
        <v>582</v>
      </c>
      <c r="B195" s="300" t="s">
        <v>640</v>
      </c>
      <c r="C195" s="301">
        <v>7</v>
      </c>
      <c r="D195" s="301">
        <v>1</v>
      </c>
      <c r="E195" s="302">
        <v>4209900</v>
      </c>
      <c r="F195" s="303">
        <v>610</v>
      </c>
      <c r="G195" s="352">
        <v>1287.0999999999999</v>
      </c>
      <c r="H195" s="504">
        <v>89.7</v>
      </c>
      <c r="I195" s="352">
        <f t="shared" si="16"/>
        <v>1376.8</v>
      </c>
      <c r="J195" s="352">
        <f t="shared" si="15"/>
        <v>1473</v>
      </c>
      <c r="K195" s="352">
        <f t="shared" si="15"/>
        <v>1473</v>
      </c>
    </row>
    <row r="196" spans="1:11" ht="43.5" customHeight="1" x14ac:dyDescent="0.2">
      <c r="A196" s="304" t="s">
        <v>583</v>
      </c>
      <c r="B196" s="300" t="s">
        <v>640</v>
      </c>
      <c r="C196" s="301">
        <v>7</v>
      </c>
      <c r="D196" s="301">
        <v>1</v>
      </c>
      <c r="E196" s="302">
        <v>4209900</v>
      </c>
      <c r="F196" s="303">
        <v>611</v>
      </c>
      <c r="G196" s="352">
        <v>1287.0999999999999</v>
      </c>
      <c r="H196" s="504">
        <v>89.7</v>
      </c>
      <c r="I196" s="352">
        <f>SUM(G196:H196)</f>
        <v>1376.8</v>
      </c>
      <c r="J196" s="352">
        <v>1473</v>
      </c>
      <c r="K196" s="352">
        <v>1473</v>
      </c>
    </row>
    <row r="197" spans="1:11" ht="20.25" customHeight="1" x14ac:dyDescent="0.2">
      <c r="A197" s="304" t="s">
        <v>240</v>
      </c>
      <c r="B197" s="300" t="s">
        <v>640</v>
      </c>
      <c r="C197" s="301">
        <v>7</v>
      </c>
      <c r="D197" s="301">
        <v>2</v>
      </c>
      <c r="E197" s="302" t="s">
        <v>358</v>
      </c>
      <c r="F197" s="303" t="s">
        <v>358</v>
      </c>
      <c r="G197" s="352">
        <f>SUM(G203+G217+G198)</f>
        <v>681996.9</v>
      </c>
      <c r="H197" s="352">
        <f>SUM(H203+H217+H198)</f>
        <v>8.3000000000000007</v>
      </c>
      <c r="I197" s="352">
        <f>SUM(I203+I217+I198)</f>
        <v>682005.2</v>
      </c>
      <c r="J197" s="352">
        <f>SUM(J203+J217)</f>
        <v>735114</v>
      </c>
      <c r="K197" s="352">
        <f>SUM(K203+K217)</f>
        <v>780820</v>
      </c>
    </row>
    <row r="198" spans="1:11" ht="75.75" customHeight="1" x14ac:dyDescent="0.2">
      <c r="A198" s="304" t="s">
        <v>647</v>
      </c>
      <c r="B198" s="300" t="s">
        <v>640</v>
      </c>
      <c r="C198" s="301">
        <v>7</v>
      </c>
      <c r="D198" s="301">
        <v>1</v>
      </c>
      <c r="E198" s="302"/>
      <c r="F198" s="303" t="s">
        <v>358</v>
      </c>
      <c r="G198" s="352">
        <v>118.9</v>
      </c>
      <c r="H198" s="504">
        <v>8.3000000000000007</v>
      </c>
      <c r="I198" s="352">
        <f>SUM(G198:H198)</f>
        <v>127.2</v>
      </c>
      <c r="J198" s="352">
        <f t="shared" ref="J198:K201" si="17">SUM(J199)</f>
        <v>1473</v>
      </c>
      <c r="K198" s="352">
        <f t="shared" si="17"/>
        <v>1473</v>
      </c>
    </row>
    <row r="199" spans="1:11" ht="78" customHeight="1" x14ac:dyDescent="0.2">
      <c r="A199" s="304" t="s">
        <v>648</v>
      </c>
      <c r="B199" s="300" t="s">
        <v>640</v>
      </c>
      <c r="C199" s="301">
        <v>7</v>
      </c>
      <c r="D199" s="301">
        <v>1</v>
      </c>
      <c r="E199" s="302">
        <v>4209900</v>
      </c>
      <c r="F199" s="303" t="s">
        <v>358</v>
      </c>
      <c r="G199" s="352">
        <v>118.9</v>
      </c>
      <c r="H199" s="504">
        <v>8.3000000000000007</v>
      </c>
      <c r="I199" s="352">
        <f t="shared" ref="I199:I201" si="18">SUM(G199:H199)</f>
        <v>127.2</v>
      </c>
      <c r="J199" s="352">
        <f t="shared" si="17"/>
        <v>1473</v>
      </c>
      <c r="K199" s="352">
        <f t="shared" si="17"/>
        <v>1473</v>
      </c>
    </row>
    <row r="200" spans="1:11" ht="32.25" customHeight="1" x14ac:dyDescent="0.2">
      <c r="A200" s="304" t="s">
        <v>581</v>
      </c>
      <c r="B200" s="300" t="s">
        <v>640</v>
      </c>
      <c r="C200" s="301">
        <v>7</v>
      </c>
      <c r="D200" s="301">
        <v>1</v>
      </c>
      <c r="E200" s="302">
        <v>4209900</v>
      </c>
      <c r="F200" s="303">
        <v>600</v>
      </c>
      <c r="G200" s="352">
        <v>118.9</v>
      </c>
      <c r="H200" s="504">
        <v>8.3000000000000007</v>
      </c>
      <c r="I200" s="352">
        <f t="shared" si="18"/>
        <v>127.2</v>
      </c>
      <c r="J200" s="352">
        <f t="shared" si="17"/>
        <v>1473</v>
      </c>
      <c r="K200" s="352">
        <f t="shared" si="17"/>
        <v>1473</v>
      </c>
    </row>
    <row r="201" spans="1:11" ht="18" customHeight="1" x14ac:dyDescent="0.2">
      <c r="A201" s="304" t="s">
        <v>582</v>
      </c>
      <c r="B201" s="300" t="s">
        <v>640</v>
      </c>
      <c r="C201" s="301">
        <v>7</v>
      </c>
      <c r="D201" s="301">
        <v>1</v>
      </c>
      <c r="E201" s="302">
        <v>4209900</v>
      </c>
      <c r="F201" s="303">
        <v>610</v>
      </c>
      <c r="G201" s="352">
        <v>118.9</v>
      </c>
      <c r="H201" s="504">
        <v>8.3000000000000007</v>
      </c>
      <c r="I201" s="352">
        <f t="shared" si="18"/>
        <v>127.2</v>
      </c>
      <c r="J201" s="352">
        <f t="shared" si="17"/>
        <v>1473</v>
      </c>
      <c r="K201" s="352">
        <f t="shared" si="17"/>
        <v>1473</v>
      </c>
    </row>
    <row r="202" spans="1:11" ht="43.5" customHeight="1" x14ac:dyDescent="0.2">
      <c r="A202" s="304" t="s">
        <v>583</v>
      </c>
      <c r="B202" s="300" t="s">
        <v>640</v>
      </c>
      <c r="C202" s="301">
        <v>7</v>
      </c>
      <c r="D202" s="301">
        <v>1</v>
      </c>
      <c r="E202" s="302">
        <v>4209900</v>
      </c>
      <c r="F202" s="303">
        <v>611</v>
      </c>
      <c r="G202" s="352">
        <v>118.9</v>
      </c>
      <c r="H202" s="504">
        <v>8.3000000000000007</v>
      </c>
      <c r="I202" s="352">
        <f>SUM(G202:H202)</f>
        <v>127.2</v>
      </c>
      <c r="J202" s="352">
        <v>1473</v>
      </c>
      <c r="K202" s="352">
        <v>1473</v>
      </c>
    </row>
    <row r="203" spans="1:11" ht="27.75" customHeight="1" x14ac:dyDescent="0.2">
      <c r="A203" s="304" t="s">
        <v>606</v>
      </c>
      <c r="B203" s="300" t="s">
        <v>640</v>
      </c>
      <c r="C203" s="301">
        <v>7</v>
      </c>
      <c r="D203" s="301">
        <v>2</v>
      </c>
      <c r="E203" s="302">
        <v>5200000</v>
      </c>
      <c r="F203" s="303" t="s">
        <v>358</v>
      </c>
      <c r="G203" s="352">
        <f>SUM(G204)</f>
        <v>3828</v>
      </c>
      <c r="H203" s="303">
        <f>SUM(H204)</f>
        <v>0</v>
      </c>
      <c r="I203" s="352">
        <f>SUM(G203:H203)</f>
        <v>3828</v>
      </c>
      <c r="J203" s="352">
        <v>1799</v>
      </c>
      <c r="K203" s="352">
        <v>1659</v>
      </c>
    </row>
    <row r="204" spans="1:11" ht="27" customHeight="1" x14ac:dyDescent="0.2">
      <c r="A204" s="304" t="s">
        <v>788</v>
      </c>
      <c r="B204" s="300" t="s">
        <v>640</v>
      </c>
      <c r="C204" s="301">
        <v>7</v>
      </c>
      <c r="D204" s="301">
        <v>2</v>
      </c>
      <c r="E204" s="302">
        <v>5200900</v>
      </c>
      <c r="F204" s="303" t="s">
        <v>358</v>
      </c>
      <c r="G204" s="352">
        <f>SUM(G205+G211)</f>
        <v>3828</v>
      </c>
      <c r="H204" s="303">
        <f>SUM(H205)</f>
        <v>0</v>
      </c>
      <c r="I204" s="352">
        <f t="shared" ref="I204:I210" si="19">SUM(G204:H204)</f>
        <v>3828</v>
      </c>
      <c r="J204" s="352">
        <v>1799</v>
      </c>
      <c r="K204" s="352">
        <v>1659</v>
      </c>
    </row>
    <row r="205" spans="1:11" ht="40.5" customHeight="1" x14ac:dyDescent="0.2">
      <c r="A205" s="304" t="s">
        <v>643</v>
      </c>
      <c r="B205" s="300" t="s">
        <v>640</v>
      </c>
      <c r="C205" s="301">
        <v>7</v>
      </c>
      <c r="D205" s="301">
        <v>2</v>
      </c>
      <c r="E205" s="302">
        <v>5200901</v>
      </c>
      <c r="F205" s="303"/>
      <c r="G205" s="352">
        <f>SUM(G206)</f>
        <v>1949</v>
      </c>
      <c r="H205" s="303">
        <f>SUM(H206)</f>
        <v>0</v>
      </c>
      <c r="I205" s="352">
        <f t="shared" si="19"/>
        <v>1949</v>
      </c>
      <c r="J205" s="352"/>
      <c r="K205" s="352"/>
    </row>
    <row r="206" spans="1:11" ht="27" customHeight="1" x14ac:dyDescent="0.2">
      <c r="A206" s="304" t="s">
        <v>581</v>
      </c>
      <c r="B206" s="300" t="s">
        <v>640</v>
      </c>
      <c r="C206" s="301">
        <v>7</v>
      </c>
      <c r="D206" s="301">
        <v>2</v>
      </c>
      <c r="E206" s="302">
        <v>5200901</v>
      </c>
      <c r="F206" s="303">
        <v>600</v>
      </c>
      <c r="G206" s="352">
        <f>SUM(G207+G209)</f>
        <v>1949</v>
      </c>
      <c r="H206" s="303">
        <f>SUM(H207+H209)</f>
        <v>0</v>
      </c>
      <c r="I206" s="352">
        <f t="shared" si="19"/>
        <v>1949</v>
      </c>
      <c r="J206" s="352"/>
      <c r="K206" s="352"/>
    </row>
    <row r="207" spans="1:11" ht="27" customHeight="1" x14ac:dyDescent="0.2">
      <c r="A207" s="304" t="s">
        <v>582</v>
      </c>
      <c r="B207" s="300" t="s">
        <v>640</v>
      </c>
      <c r="C207" s="301">
        <v>7</v>
      </c>
      <c r="D207" s="301">
        <v>2</v>
      </c>
      <c r="E207" s="302">
        <v>5200901</v>
      </c>
      <c r="F207" s="303">
        <v>610</v>
      </c>
      <c r="G207" s="352">
        <v>1405</v>
      </c>
      <c r="H207" s="303">
        <f>SUM(H208)</f>
        <v>0</v>
      </c>
      <c r="I207" s="352">
        <f t="shared" si="19"/>
        <v>1405</v>
      </c>
      <c r="J207" s="352"/>
      <c r="K207" s="352"/>
    </row>
    <row r="208" spans="1:11" ht="39.75" customHeight="1" x14ac:dyDescent="0.2">
      <c r="A208" s="304" t="s">
        <v>583</v>
      </c>
      <c r="B208" s="300" t="s">
        <v>640</v>
      </c>
      <c r="C208" s="301">
        <v>7</v>
      </c>
      <c r="D208" s="301">
        <v>2</v>
      </c>
      <c r="E208" s="302">
        <v>5200901</v>
      </c>
      <c r="F208" s="303">
        <v>611</v>
      </c>
      <c r="G208" s="352">
        <v>1405</v>
      </c>
      <c r="H208" s="303">
        <f>SUM('свод 2012'!O265+'свод 2012'!O266+'свод 2012'!O267+'свод 2012'!O268+'свод 2012'!O271+'свод 2012'!O272)</f>
        <v>0</v>
      </c>
      <c r="I208" s="352">
        <f t="shared" si="19"/>
        <v>1405</v>
      </c>
      <c r="J208" s="352"/>
      <c r="K208" s="352"/>
    </row>
    <row r="209" spans="1:11" ht="27" customHeight="1" x14ac:dyDescent="0.2">
      <c r="A209" s="304" t="s">
        <v>581</v>
      </c>
      <c r="B209" s="300" t="s">
        <v>640</v>
      </c>
      <c r="C209" s="301">
        <v>7</v>
      </c>
      <c r="D209" s="301">
        <v>2</v>
      </c>
      <c r="E209" s="302">
        <v>5200901</v>
      </c>
      <c r="F209" s="303">
        <v>620</v>
      </c>
      <c r="G209" s="352">
        <v>544</v>
      </c>
      <c r="H209" s="303">
        <f>SUM(H210)</f>
        <v>0</v>
      </c>
      <c r="I209" s="352">
        <f t="shared" si="19"/>
        <v>544</v>
      </c>
      <c r="J209" s="352"/>
      <c r="K209" s="352"/>
    </row>
    <row r="210" spans="1:11" ht="27" customHeight="1" x14ac:dyDescent="0.2">
      <c r="A210" s="304" t="s">
        <v>598</v>
      </c>
      <c r="B210" s="300" t="s">
        <v>640</v>
      </c>
      <c r="C210" s="301">
        <v>7</v>
      </c>
      <c r="D210" s="301">
        <v>2</v>
      </c>
      <c r="E210" s="302">
        <v>5200901</v>
      </c>
      <c r="F210" s="303">
        <v>621</v>
      </c>
      <c r="G210" s="352">
        <v>544</v>
      </c>
      <c r="H210" s="303">
        <f>SUM('свод 2012'!O270+'свод 2012'!O273)</f>
        <v>0</v>
      </c>
      <c r="I210" s="352">
        <f t="shared" si="19"/>
        <v>544</v>
      </c>
      <c r="J210" s="352"/>
      <c r="K210" s="352"/>
    </row>
    <row r="211" spans="1:11" ht="43.5" customHeight="1" x14ac:dyDescent="0.2">
      <c r="A211" s="304" t="s">
        <v>643</v>
      </c>
      <c r="B211" s="300" t="s">
        <v>640</v>
      </c>
      <c r="C211" s="301">
        <v>7</v>
      </c>
      <c r="D211" s="301">
        <v>2</v>
      </c>
      <c r="E211" s="302">
        <v>5200902</v>
      </c>
      <c r="F211" s="303" t="s">
        <v>358</v>
      </c>
      <c r="G211" s="352">
        <f>SUM(G212)</f>
        <v>1879</v>
      </c>
      <c r="H211" s="303"/>
      <c r="I211" s="352">
        <v>1879</v>
      </c>
      <c r="J211" s="352">
        <f>SUM(J212)</f>
        <v>1799</v>
      </c>
      <c r="K211" s="352">
        <f>SUM(K212)</f>
        <v>1659</v>
      </c>
    </row>
    <row r="212" spans="1:11" ht="32.25" customHeight="1" x14ac:dyDescent="0.2">
      <c r="A212" s="304" t="s">
        <v>581</v>
      </c>
      <c r="B212" s="300" t="s">
        <v>640</v>
      </c>
      <c r="C212" s="301">
        <v>7</v>
      </c>
      <c r="D212" s="301">
        <v>2</v>
      </c>
      <c r="E212" s="302">
        <v>5200902</v>
      </c>
      <c r="F212" s="303">
        <v>600</v>
      </c>
      <c r="G212" s="352">
        <f>SUM(G213+G215)</f>
        <v>1879</v>
      </c>
      <c r="H212" s="303"/>
      <c r="I212" s="352">
        <f>SUM(I213)</f>
        <v>1879</v>
      </c>
      <c r="J212" s="352">
        <f>SUM(J213+J215)</f>
        <v>1799</v>
      </c>
      <c r="K212" s="352">
        <f>SUM(K213+K215)</f>
        <v>1659</v>
      </c>
    </row>
    <row r="213" spans="1:11" ht="24" customHeight="1" x14ac:dyDescent="0.2">
      <c r="A213" s="304" t="s">
        <v>582</v>
      </c>
      <c r="B213" s="300" t="s">
        <v>640</v>
      </c>
      <c r="C213" s="301">
        <v>7</v>
      </c>
      <c r="D213" s="301">
        <v>2</v>
      </c>
      <c r="E213" s="302">
        <v>5200902</v>
      </c>
      <c r="F213" s="303">
        <v>610</v>
      </c>
      <c r="G213" s="352">
        <f>SUM(G214)</f>
        <v>1390.5</v>
      </c>
      <c r="H213" s="303"/>
      <c r="I213" s="352">
        <v>1879</v>
      </c>
      <c r="J213" s="352">
        <f>SUM(J214)</f>
        <v>1373.4</v>
      </c>
      <c r="K213" s="352">
        <f>SUM(K214)</f>
        <v>1260.3</v>
      </c>
    </row>
    <row r="214" spans="1:11" ht="39.75" customHeight="1" x14ac:dyDescent="0.2">
      <c r="A214" s="304" t="s">
        <v>583</v>
      </c>
      <c r="B214" s="300" t="s">
        <v>640</v>
      </c>
      <c r="C214" s="301">
        <v>7</v>
      </c>
      <c r="D214" s="301">
        <v>2</v>
      </c>
      <c r="E214" s="302">
        <v>5200902</v>
      </c>
      <c r="F214" s="303">
        <v>611</v>
      </c>
      <c r="G214" s="352">
        <v>1390.5</v>
      </c>
      <c r="H214" s="303"/>
      <c r="I214" s="352">
        <v>1879</v>
      </c>
      <c r="J214" s="352">
        <v>1373.4</v>
      </c>
      <c r="K214" s="352">
        <v>1260.3</v>
      </c>
    </row>
    <row r="215" spans="1:11" ht="32.25" customHeight="1" x14ac:dyDescent="0.2">
      <c r="A215" s="304" t="s">
        <v>581</v>
      </c>
      <c r="B215" s="300" t="s">
        <v>640</v>
      </c>
      <c r="C215" s="301">
        <v>7</v>
      </c>
      <c r="D215" s="301">
        <v>2</v>
      </c>
      <c r="E215" s="302">
        <v>5200902</v>
      </c>
      <c r="F215" s="303">
        <v>620</v>
      </c>
      <c r="G215" s="352">
        <f>SUM(G216)</f>
        <v>488.5</v>
      </c>
      <c r="H215" s="303"/>
      <c r="I215" s="352">
        <v>1879</v>
      </c>
      <c r="J215" s="352">
        <f>SUM(J216)</f>
        <v>425.6</v>
      </c>
      <c r="K215" s="352">
        <f>SUM(K216)</f>
        <v>398.7</v>
      </c>
    </row>
    <row r="216" spans="1:11" ht="26.25" customHeight="1" x14ac:dyDescent="0.2">
      <c r="A216" s="304" t="s">
        <v>598</v>
      </c>
      <c r="B216" s="300" t="s">
        <v>640</v>
      </c>
      <c r="C216" s="301">
        <v>7</v>
      </c>
      <c r="D216" s="301">
        <v>2</v>
      </c>
      <c r="E216" s="302">
        <v>5200902</v>
      </c>
      <c r="F216" s="303">
        <v>621</v>
      </c>
      <c r="G216" s="352">
        <v>488.5</v>
      </c>
      <c r="H216" s="303"/>
      <c r="I216" s="352">
        <v>1879</v>
      </c>
      <c r="J216" s="352">
        <v>425.6</v>
      </c>
      <c r="K216" s="352">
        <v>398.7</v>
      </c>
    </row>
    <row r="217" spans="1:11" ht="92.25" customHeight="1" x14ac:dyDescent="0.2">
      <c r="A217" s="304" t="s">
        <v>574</v>
      </c>
      <c r="B217" s="300" t="s">
        <v>640</v>
      </c>
      <c r="C217" s="301">
        <v>7</v>
      </c>
      <c r="D217" s="301">
        <v>2</v>
      </c>
      <c r="E217" s="302">
        <v>4219900</v>
      </c>
      <c r="F217" s="303" t="s">
        <v>358</v>
      </c>
      <c r="G217" s="352">
        <f>SUM(G218+G222+G226)</f>
        <v>678050</v>
      </c>
      <c r="H217" s="352">
        <f>SUM(H218+H222+H226)</f>
        <v>0</v>
      </c>
      <c r="I217" s="352">
        <f>SUM(I218+I222+I226)</f>
        <v>678050</v>
      </c>
      <c r="J217" s="352">
        <f>SUM(J218+J222+J226)</f>
        <v>733315</v>
      </c>
      <c r="K217" s="352">
        <f>SUM(K218+K222+K226)</f>
        <v>779161</v>
      </c>
    </row>
    <row r="218" spans="1:11" ht="36" customHeight="1" x14ac:dyDescent="0.2">
      <c r="A218" s="304" t="s">
        <v>789</v>
      </c>
      <c r="B218" s="300" t="s">
        <v>640</v>
      </c>
      <c r="C218" s="301">
        <v>7</v>
      </c>
      <c r="D218" s="301">
        <v>2</v>
      </c>
      <c r="E218" s="302">
        <v>4219900</v>
      </c>
      <c r="F218" s="303" t="s">
        <v>358</v>
      </c>
      <c r="G218" s="352">
        <v>616135</v>
      </c>
      <c r="H218" s="303"/>
      <c r="I218" s="352">
        <v>616135</v>
      </c>
      <c r="J218" s="352">
        <v>670534</v>
      </c>
      <c r="K218" s="352">
        <v>715769</v>
      </c>
    </row>
    <row r="219" spans="1:11" ht="31.5" customHeight="1" x14ac:dyDescent="0.2">
      <c r="A219" s="304" t="s">
        <v>581</v>
      </c>
      <c r="B219" s="300" t="s">
        <v>640</v>
      </c>
      <c r="C219" s="301">
        <v>7</v>
      </c>
      <c r="D219" s="301">
        <v>2</v>
      </c>
      <c r="E219" s="302">
        <v>4219900</v>
      </c>
      <c r="F219" s="303">
        <v>600</v>
      </c>
      <c r="G219" s="352">
        <f>SUM(G220)</f>
        <v>616135</v>
      </c>
      <c r="H219" s="303"/>
      <c r="I219" s="352">
        <f>SUM(I220)</f>
        <v>616135</v>
      </c>
      <c r="J219" s="352">
        <f>SUM(J220)</f>
        <v>670534</v>
      </c>
      <c r="K219" s="352">
        <f>SUM(K220)</f>
        <v>715769</v>
      </c>
    </row>
    <row r="220" spans="1:11" ht="19.5" customHeight="1" x14ac:dyDescent="0.2">
      <c r="A220" s="304" t="s">
        <v>582</v>
      </c>
      <c r="B220" s="300" t="s">
        <v>640</v>
      </c>
      <c r="C220" s="301">
        <v>7</v>
      </c>
      <c r="D220" s="301">
        <v>2</v>
      </c>
      <c r="E220" s="302">
        <v>4219900</v>
      </c>
      <c r="F220" s="303">
        <v>610</v>
      </c>
      <c r="G220" s="352">
        <v>616135</v>
      </c>
      <c r="H220" s="303"/>
      <c r="I220" s="352">
        <v>616135</v>
      </c>
      <c r="J220" s="352">
        <v>670534</v>
      </c>
      <c r="K220" s="352">
        <v>715769</v>
      </c>
    </row>
    <row r="221" spans="1:11" ht="45.75" customHeight="1" x14ac:dyDescent="0.2">
      <c r="A221" s="304" t="s">
        <v>583</v>
      </c>
      <c r="B221" s="300" t="s">
        <v>640</v>
      </c>
      <c r="C221" s="301">
        <v>7</v>
      </c>
      <c r="D221" s="301">
        <v>2</v>
      </c>
      <c r="E221" s="302">
        <v>4219900</v>
      </c>
      <c r="F221" s="303">
        <v>611</v>
      </c>
      <c r="G221" s="352">
        <v>616135</v>
      </c>
      <c r="H221" s="303"/>
      <c r="I221" s="352">
        <v>616135</v>
      </c>
      <c r="J221" s="352">
        <v>670534</v>
      </c>
      <c r="K221" s="352">
        <v>715769</v>
      </c>
    </row>
    <row r="222" spans="1:11" ht="40.5" customHeight="1" x14ac:dyDescent="0.2">
      <c r="A222" s="304" t="s">
        <v>646</v>
      </c>
      <c r="B222" s="300" t="s">
        <v>640</v>
      </c>
      <c r="C222" s="301">
        <v>7</v>
      </c>
      <c r="D222" s="301">
        <v>2</v>
      </c>
      <c r="E222" s="302">
        <v>4219900</v>
      </c>
      <c r="F222" s="303" t="s">
        <v>358</v>
      </c>
      <c r="G222" s="352">
        <v>60849</v>
      </c>
      <c r="H222" s="303"/>
      <c r="I222" s="352">
        <v>60849</v>
      </c>
      <c r="J222" s="352">
        <v>61715</v>
      </c>
      <c r="K222" s="352">
        <v>62326</v>
      </c>
    </row>
    <row r="223" spans="1:11" ht="28.5" customHeight="1" x14ac:dyDescent="0.2">
      <c r="A223" s="304" t="s">
        <v>581</v>
      </c>
      <c r="B223" s="300" t="s">
        <v>640</v>
      </c>
      <c r="C223" s="301">
        <v>7</v>
      </c>
      <c r="D223" s="301">
        <v>2</v>
      </c>
      <c r="E223" s="302">
        <v>4219900</v>
      </c>
      <c r="F223" s="303">
        <v>600</v>
      </c>
      <c r="G223" s="352">
        <f>SUM(G224)</f>
        <v>60849</v>
      </c>
      <c r="H223" s="303"/>
      <c r="I223" s="352">
        <f>SUM(I224)</f>
        <v>60849</v>
      </c>
      <c r="J223" s="352">
        <f>SUM(J224)</f>
        <v>61715</v>
      </c>
      <c r="K223" s="352">
        <f>SUM(K224)</f>
        <v>62326</v>
      </c>
    </row>
    <row r="224" spans="1:11" ht="14.25" customHeight="1" x14ac:dyDescent="0.2">
      <c r="A224" s="304" t="s">
        <v>598</v>
      </c>
      <c r="B224" s="300" t="s">
        <v>640</v>
      </c>
      <c r="C224" s="301">
        <v>7</v>
      </c>
      <c r="D224" s="301">
        <v>2</v>
      </c>
      <c r="E224" s="302">
        <v>4219900</v>
      </c>
      <c r="F224" s="303">
        <v>620</v>
      </c>
      <c r="G224" s="352">
        <v>60849</v>
      </c>
      <c r="H224" s="303"/>
      <c r="I224" s="352">
        <v>60849</v>
      </c>
      <c r="J224" s="352">
        <v>61715</v>
      </c>
      <c r="K224" s="352">
        <v>62326</v>
      </c>
    </row>
    <row r="225" spans="1:11" ht="21" customHeight="1" x14ac:dyDescent="0.2">
      <c r="A225" s="304" t="s">
        <v>600</v>
      </c>
      <c r="B225" s="300" t="s">
        <v>640</v>
      </c>
      <c r="C225" s="301">
        <v>7</v>
      </c>
      <c r="D225" s="301">
        <v>2</v>
      </c>
      <c r="E225" s="302">
        <v>4219900</v>
      </c>
      <c r="F225" s="303">
        <v>622</v>
      </c>
      <c r="G225" s="352">
        <v>60849</v>
      </c>
      <c r="H225" s="303"/>
      <c r="I225" s="352">
        <v>60849</v>
      </c>
      <c r="J225" s="352">
        <v>61715</v>
      </c>
      <c r="K225" s="352">
        <v>62326</v>
      </c>
    </row>
    <row r="226" spans="1:11" ht="30" customHeight="1" x14ac:dyDescent="0.2">
      <c r="A226" s="304" t="s">
        <v>790</v>
      </c>
      <c r="B226" s="300" t="s">
        <v>640</v>
      </c>
      <c r="C226" s="301">
        <v>7</v>
      </c>
      <c r="D226" s="301">
        <v>2</v>
      </c>
      <c r="E226" s="302">
        <v>4219900</v>
      </c>
      <c r="F226" s="303" t="s">
        <v>358</v>
      </c>
      <c r="G226" s="352">
        <v>1066</v>
      </c>
      <c r="H226" s="303"/>
      <c r="I226" s="352">
        <v>1066</v>
      </c>
      <c r="J226" s="352">
        <v>1066</v>
      </c>
      <c r="K226" s="352">
        <v>1066</v>
      </c>
    </row>
    <row r="227" spans="1:11" ht="13.5" customHeight="1" x14ac:dyDescent="0.2">
      <c r="A227" s="304" t="s">
        <v>581</v>
      </c>
      <c r="B227" s="300" t="s">
        <v>640</v>
      </c>
      <c r="C227" s="301">
        <v>7</v>
      </c>
      <c r="D227" s="301">
        <v>2</v>
      </c>
      <c r="E227" s="302">
        <v>4219900</v>
      </c>
      <c r="F227" s="303">
        <v>600</v>
      </c>
      <c r="G227" s="352">
        <f>SUM(G228)</f>
        <v>1066</v>
      </c>
      <c r="H227" s="352">
        <f>SUM(H228)</f>
        <v>0</v>
      </c>
      <c r="I227" s="352">
        <f>SUM(I228)</f>
        <v>1066</v>
      </c>
      <c r="J227" s="352">
        <f>SUM(J228)</f>
        <v>1066</v>
      </c>
      <c r="K227" s="352">
        <f>SUM(K228)</f>
        <v>1066</v>
      </c>
    </row>
    <row r="228" spans="1:11" ht="20.25" customHeight="1" x14ac:dyDescent="0.2">
      <c r="A228" s="304" t="s">
        <v>582</v>
      </c>
      <c r="B228" s="300" t="s">
        <v>640</v>
      </c>
      <c r="C228" s="301">
        <v>7</v>
      </c>
      <c r="D228" s="301">
        <v>2</v>
      </c>
      <c r="E228" s="302">
        <v>4219900</v>
      </c>
      <c r="F228" s="303">
        <v>610</v>
      </c>
      <c r="G228" s="352">
        <v>1066</v>
      </c>
      <c r="H228" s="303"/>
      <c r="I228" s="352">
        <v>1066</v>
      </c>
      <c r="J228" s="352">
        <v>1066</v>
      </c>
      <c r="K228" s="352">
        <v>1066</v>
      </c>
    </row>
    <row r="229" spans="1:11" ht="43.5" customHeight="1" x14ac:dyDescent="0.2">
      <c r="A229" s="304" t="s">
        <v>583</v>
      </c>
      <c r="B229" s="300" t="s">
        <v>640</v>
      </c>
      <c r="C229" s="301">
        <v>7</v>
      </c>
      <c r="D229" s="301">
        <v>2</v>
      </c>
      <c r="E229" s="302">
        <v>4219900</v>
      </c>
      <c r="F229" s="303">
        <v>611</v>
      </c>
      <c r="G229" s="352">
        <v>1066</v>
      </c>
      <c r="H229" s="303"/>
      <c r="I229" s="352">
        <v>1066</v>
      </c>
      <c r="J229" s="352">
        <v>1066</v>
      </c>
      <c r="K229" s="352">
        <v>1066</v>
      </c>
    </row>
    <row r="230" spans="1:11" ht="13.5" customHeight="1" x14ac:dyDescent="0.2">
      <c r="A230" s="304" t="s">
        <v>252</v>
      </c>
      <c r="B230" s="300" t="s">
        <v>640</v>
      </c>
      <c r="C230" s="301">
        <v>7</v>
      </c>
      <c r="D230" s="301">
        <v>7</v>
      </c>
      <c r="E230" s="302" t="s">
        <v>358</v>
      </c>
      <c r="F230" s="303" t="s">
        <v>358</v>
      </c>
      <c r="G230" s="352">
        <f>SUM(G232)</f>
        <v>8155.4</v>
      </c>
      <c r="H230" s="461"/>
      <c r="I230" s="352">
        <f t="shared" ref="I230:I235" si="20">SUM(G230:H230)</f>
        <v>8155.4</v>
      </c>
      <c r="J230" s="352">
        <v>7113.1</v>
      </c>
      <c r="K230" s="352">
        <v>0</v>
      </c>
    </row>
    <row r="231" spans="1:11" ht="20.25" customHeight="1" x14ac:dyDescent="0.2">
      <c r="A231" s="304" t="s">
        <v>645</v>
      </c>
      <c r="B231" s="300" t="s">
        <v>640</v>
      </c>
      <c r="C231" s="301">
        <v>7</v>
      </c>
      <c r="D231" s="301">
        <v>7</v>
      </c>
      <c r="E231" s="302">
        <v>4320200</v>
      </c>
      <c r="F231" s="303" t="s">
        <v>358</v>
      </c>
      <c r="G231" s="352">
        <f>SUM(G233)</f>
        <v>8155.4</v>
      </c>
      <c r="H231" s="461"/>
      <c r="I231" s="352">
        <f t="shared" si="20"/>
        <v>8155.4</v>
      </c>
      <c r="J231" s="352">
        <v>7113.1</v>
      </c>
      <c r="K231" s="352">
        <v>0</v>
      </c>
    </row>
    <row r="232" spans="1:11" ht="24" customHeight="1" x14ac:dyDescent="0.2">
      <c r="A232" s="304" t="s">
        <v>574</v>
      </c>
      <c r="B232" s="300" t="s">
        <v>640</v>
      </c>
      <c r="C232" s="301">
        <v>7</v>
      </c>
      <c r="D232" s="301">
        <v>7</v>
      </c>
      <c r="E232" s="302">
        <v>4320200</v>
      </c>
      <c r="F232" s="303" t="s">
        <v>358</v>
      </c>
      <c r="G232" s="352">
        <f>SUM(G234)</f>
        <v>8155.4</v>
      </c>
      <c r="H232" s="461"/>
      <c r="I232" s="352">
        <f t="shared" si="20"/>
        <v>8155.4</v>
      </c>
      <c r="J232" s="352">
        <v>7113.1</v>
      </c>
      <c r="K232" s="352">
        <v>0</v>
      </c>
    </row>
    <row r="233" spans="1:11" ht="24.75" customHeight="1" x14ac:dyDescent="0.2">
      <c r="A233" s="304" t="s">
        <v>791</v>
      </c>
      <c r="B233" s="300" t="s">
        <v>640</v>
      </c>
      <c r="C233" s="301">
        <v>7</v>
      </c>
      <c r="D233" s="301">
        <v>7</v>
      </c>
      <c r="E233" s="302">
        <v>4320200</v>
      </c>
      <c r="F233" s="303" t="s">
        <v>358</v>
      </c>
      <c r="G233" s="352">
        <f>SUM(G235)</f>
        <v>8155.4</v>
      </c>
      <c r="H233" s="461"/>
      <c r="I233" s="352">
        <f t="shared" si="20"/>
        <v>8155.4</v>
      </c>
      <c r="J233" s="352">
        <v>7113.1</v>
      </c>
      <c r="K233" s="352">
        <v>0</v>
      </c>
    </row>
    <row r="234" spans="1:11" ht="27" customHeight="1" x14ac:dyDescent="0.2">
      <c r="A234" s="304" t="s">
        <v>561</v>
      </c>
      <c r="B234" s="300" t="s">
        <v>640</v>
      </c>
      <c r="C234" s="301">
        <v>7</v>
      </c>
      <c r="D234" s="301">
        <v>7</v>
      </c>
      <c r="E234" s="302">
        <v>4320200</v>
      </c>
      <c r="F234" s="303">
        <v>200</v>
      </c>
      <c r="G234" s="352">
        <f>SUM(G235)</f>
        <v>8155.4</v>
      </c>
      <c r="H234" s="461"/>
      <c r="I234" s="352">
        <f t="shared" si="20"/>
        <v>8155.4</v>
      </c>
      <c r="J234" s="352">
        <v>7113.1</v>
      </c>
      <c r="K234" s="352">
        <v>0</v>
      </c>
    </row>
    <row r="235" spans="1:11" ht="28.5" customHeight="1" x14ac:dyDescent="0.2">
      <c r="A235" s="304" t="s">
        <v>562</v>
      </c>
      <c r="B235" s="300" t="s">
        <v>640</v>
      </c>
      <c r="C235" s="301">
        <v>7</v>
      </c>
      <c r="D235" s="301">
        <v>7</v>
      </c>
      <c r="E235" s="302">
        <v>4320200</v>
      </c>
      <c r="F235" s="303">
        <v>240</v>
      </c>
      <c r="G235" s="352">
        <f>SUM(G236)</f>
        <v>8155.4</v>
      </c>
      <c r="H235" s="461"/>
      <c r="I235" s="352">
        <f t="shared" si="20"/>
        <v>8155.4</v>
      </c>
      <c r="J235" s="352">
        <v>7113.1</v>
      </c>
      <c r="K235" s="352">
        <v>0</v>
      </c>
    </row>
    <row r="236" spans="1:11" ht="30.75" customHeight="1" x14ac:dyDescent="0.2">
      <c r="A236" s="304" t="s">
        <v>563</v>
      </c>
      <c r="B236" s="300" t="s">
        <v>640</v>
      </c>
      <c r="C236" s="301">
        <v>7</v>
      </c>
      <c r="D236" s="301">
        <v>7</v>
      </c>
      <c r="E236" s="302">
        <v>4320200</v>
      </c>
      <c r="F236" s="303">
        <v>244</v>
      </c>
      <c r="G236" s="352">
        <v>8155.4</v>
      </c>
      <c r="H236" s="461"/>
      <c r="I236" s="352">
        <f>SUM(G236:H236)</f>
        <v>8155.4</v>
      </c>
      <c r="J236" s="352">
        <v>7113.1</v>
      </c>
      <c r="K236" s="352">
        <v>0</v>
      </c>
    </row>
    <row r="237" spans="1:11" ht="13.5" customHeight="1" x14ac:dyDescent="0.2">
      <c r="A237" s="353" t="s">
        <v>367</v>
      </c>
      <c r="B237" s="300" t="s">
        <v>640</v>
      </c>
      <c r="C237" s="301">
        <v>10</v>
      </c>
      <c r="D237" s="301"/>
      <c r="E237" s="302"/>
      <c r="F237" s="303"/>
      <c r="G237" s="352">
        <f>SUM(G238)</f>
        <v>14336</v>
      </c>
      <c r="H237" s="504">
        <f t="shared" ref="H237:K242" si="21">SUM(H238)</f>
        <v>-98</v>
      </c>
      <c r="I237" s="352">
        <f t="shared" si="21"/>
        <v>14238</v>
      </c>
      <c r="J237" s="352">
        <f t="shared" si="21"/>
        <v>15065</v>
      </c>
      <c r="K237" s="352">
        <f t="shared" si="21"/>
        <v>15065</v>
      </c>
    </row>
    <row r="238" spans="1:11" ht="18.75" customHeight="1" x14ac:dyDescent="0.2">
      <c r="A238" s="304" t="s">
        <v>368</v>
      </c>
      <c r="B238" s="300" t="s">
        <v>640</v>
      </c>
      <c r="C238" s="301">
        <v>10</v>
      </c>
      <c r="D238" s="301">
        <v>4</v>
      </c>
      <c r="E238" s="302"/>
      <c r="F238" s="303"/>
      <c r="G238" s="352">
        <f>SUM(G239)</f>
        <v>14336</v>
      </c>
      <c r="H238" s="504">
        <f t="shared" si="21"/>
        <v>-98</v>
      </c>
      <c r="I238" s="352">
        <f t="shared" si="21"/>
        <v>14238</v>
      </c>
      <c r="J238" s="352">
        <f t="shared" si="21"/>
        <v>15065</v>
      </c>
      <c r="K238" s="352">
        <f t="shared" si="21"/>
        <v>15065</v>
      </c>
    </row>
    <row r="239" spans="1:11" ht="74.25" customHeight="1" x14ac:dyDescent="0.2">
      <c r="A239" s="304" t="s">
        <v>647</v>
      </c>
      <c r="B239" s="300" t="s">
        <v>640</v>
      </c>
      <c r="C239" s="301">
        <v>10</v>
      </c>
      <c r="D239" s="301">
        <v>4</v>
      </c>
      <c r="E239" s="302">
        <v>5201000</v>
      </c>
      <c r="F239" s="303" t="s">
        <v>358</v>
      </c>
      <c r="G239" s="352">
        <f>SUM(G240)</f>
        <v>14336</v>
      </c>
      <c r="H239" s="504">
        <f>SUM(H240)</f>
        <v>-98</v>
      </c>
      <c r="I239" s="352">
        <f>SUM(I240)</f>
        <v>14238</v>
      </c>
      <c r="J239" s="352">
        <f t="shared" si="21"/>
        <v>15065</v>
      </c>
      <c r="K239" s="352">
        <f t="shared" si="21"/>
        <v>15065</v>
      </c>
    </row>
    <row r="240" spans="1:11" ht="51.75" customHeight="1" x14ac:dyDescent="0.2">
      <c r="A240" s="304" t="s">
        <v>648</v>
      </c>
      <c r="B240" s="300" t="s">
        <v>640</v>
      </c>
      <c r="C240" s="301">
        <v>10</v>
      </c>
      <c r="D240" s="301">
        <v>4</v>
      </c>
      <c r="E240" s="302">
        <v>5201002</v>
      </c>
      <c r="F240" s="303" t="s">
        <v>358</v>
      </c>
      <c r="G240" s="352">
        <v>14336</v>
      </c>
      <c r="H240" s="504">
        <v>-98</v>
      </c>
      <c r="I240" s="352">
        <f t="shared" ref="I240:I242" si="22">SUM(G240:H240)</f>
        <v>14238</v>
      </c>
      <c r="J240" s="352">
        <f t="shared" si="21"/>
        <v>15065</v>
      </c>
      <c r="K240" s="352">
        <f t="shared" si="21"/>
        <v>15065</v>
      </c>
    </row>
    <row r="241" spans="1:11" ht="24" customHeight="1" x14ac:dyDescent="0.2">
      <c r="A241" s="304" t="s">
        <v>619</v>
      </c>
      <c r="B241" s="300" t="s">
        <v>640</v>
      </c>
      <c r="C241" s="301">
        <v>10</v>
      </c>
      <c r="D241" s="301">
        <v>4</v>
      </c>
      <c r="E241" s="302">
        <v>5201002</v>
      </c>
      <c r="F241" s="303">
        <v>300</v>
      </c>
      <c r="G241" s="352">
        <f>SUM(G242)</f>
        <v>14336</v>
      </c>
      <c r="H241" s="504">
        <v>-98</v>
      </c>
      <c r="I241" s="352">
        <f t="shared" si="22"/>
        <v>14238</v>
      </c>
      <c r="J241" s="352">
        <f t="shared" si="21"/>
        <v>15065</v>
      </c>
      <c r="K241" s="352">
        <f t="shared" si="21"/>
        <v>15065</v>
      </c>
    </row>
    <row r="242" spans="1:11" ht="28.5" customHeight="1" x14ac:dyDescent="0.2">
      <c r="A242" s="304" t="s">
        <v>612</v>
      </c>
      <c r="B242" s="300" t="s">
        <v>640</v>
      </c>
      <c r="C242" s="301">
        <v>10</v>
      </c>
      <c r="D242" s="301">
        <v>4</v>
      </c>
      <c r="E242" s="302">
        <v>5201002</v>
      </c>
      <c r="F242" s="303">
        <v>320</v>
      </c>
      <c r="G242" s="352">
        <v>14336</v>
      </c>
      <c r="H242" s="504">
        <v>-98</v>
      </c>
      <c r="I242" s="352">
        <f t="shared" si="22"/>
        <v>14238</v>
      </c>
      <c r="J242" s="352">
        <f t="shared" si="21"/>
        <v>15065</v>
      </c>
      <c r="K242" s="352">
        <f t="shared" si="21"/>
        <v>15065</v>
      </c>
    </row>
    <row r="243" spans="1:11" ht="38.25" x14ac:dyDescent="0.2">
      <c r="A243" s="304" t="s">
        <v>625</v>
      </c>
      <c r="B243" s="300" t="s">
        <v>640</v>
      </c>
      <c r="C243" s="301">
        <v>10</v>
      </c>
      <c r="D243" s="301">
        <v>4</v>
      </c>
      <c r="E243" s="302">
        <v>5201002</v>
      </c>
      <c r="F243" s="303">
        <v>321</v>
      </c>
      <c r="G243" s="352">
        <v>14336</v>
      </c>
      <c r="H243" s="504">
        <v>-98</v>
      </c>
      <c r="I243" s="352">
        <f>SUM(G243:H243)</f>
        <v>14238</v>
      </c>
      <c r="J243" s="352">
        <v>15065</v>
      </c>
      <c r="K243" s="352">
        <v>15065</v>
      </c>
    </row>
  </sheetData>
  <mergeCells count="13">
    <mergeCell ref="I1:K1"/>
    <mergeCell ref="I2:K2"/>
    <mergeCell ref="I4:K4"/>
    <mergeCell ref="A7:K7"/>
    <mergeCell ref="G9:I9"/>
    <mergeCell ref="A9:A10"/>
    <mergeCell ref="B9:B10"/>
    <mergeCell ref="C9:C10"/>
    <mergeCell ref="D9:D10"/>
    <mergeCell ref="E9:E10"/>
    <mergeCell ref="J9:J10"/>
    <mergeCell ref="K9:K10"/>
    <mergeCell ref="F9:F10"/>
  </mergeCells>
  <pageMargins left="0.68" right="0.23622047244094491" top="0.23622047244094491" bottom="0.23622047244094491" header="0.19685039370078741" footer="0.19685039370078741"/>
  <pageSetup paperSize="9" scale="74" fitToHeight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63"/>
  <sheetViews>
    <sheetView tabSelected="1" workbookViewId="0">
      <selection activeCell="A3" sqref="A3"/>
    </sheetView>
  </sheetViews>
  <sheetFormatPr defaultColWidth="9.140625" defaultRowHeight="15" outlineLevelRow="1" outlineLevelCol="1" x14ac:dyDescent="0.2"/>
  <cols>
    <col min="1" max="1" width="75.28515625" style="892" customWidth="1"/>
    <col min="2" max="2" width="4.28515625" style="868" customWidth="1"/>
    <col min="3" max="3" width="4.7109375" style="868" customWidth="1"/>
    <col min="4" max="4" width="4.42578125" style="868" customWidth="1"/>
    <col min="5" max="5" width="9" style="868" customWidth="1"/>
    <col min="6" max="6" width="5.7109375" style="940" customWidth="1"/>
    <col min="7" max="8" width="12" style="943" hidden="1" customWidth="1" outlineLevel="1"/>
    <col min="9" max="9" width="13.140625" style="943" hidden="1" customWidth="1" outlineLevel="1"/>
    <col min="10" max="11" width="12" style="943" hidden="1" customWidth="1" outlineLevel="1"/>
    <col min="12" max="12" width="10.7109375" style="943" hidden="1" customWidth="1" outlineLevel="1"/>
    <col min="13" max="14" width="12" style="943" hidden="1" customWidth="1" outlineLevel="1"/>
    <col min="15" max="15" width="12" style="943" customWidth="1" collapsed="1"/>
    <col min="16" max="17" width="12" style="943" customWidth="1"/>
    <col min="18" max="18" width="12.28515625" style="892" customWidth="1"/>
    <col min="19" max="19" width="12.140625" style="892" customWidth="1"/>
    <col min="20" max="20" width="9.140625" style="892"/>
    <col min="21" max="21" width="13.7109375" style="892" customWidth="1"/>
    <col min="22" max="16384" width="9.140625" style="892"/>
  </cols>
  <sheetData>
    <row r="1" spans="1:21" ht="15.75" customHeight="1" x14ac:dyDescent="0.25">
      <c r="A1" s="888"/>
      <c r="B1" s="866"/>
      <c r="C1" s="866"/>
      <c r="D1" s="866"/>
      <c r="E1" s="866"/>
      <c r="F1" s="870"/>
      <c r="H1" s="890"/>
      <c r="J1" s="890"/>
      <c r="K1" s="890" t="s">
        <v>1286</v>
      </c>
      <c r="L1" s="890"/>
      <c r="M1" s="890"/>
      <c r="N1" s="890"/>
      <c r="P1" s="973"/>
      <c r="Q1" s="973" t="s">
        <v>1286</v>
      </c>
      <c r="R1" s="890"/>
    </row>
    <row r="2" spans="1:21" ht="15.75" customHeight="1" x14ac:dyDescent="0.25">
      <c r="A2" s="888"/>
      <c r="B2" s="866"/>
      <c r="C2" s="866"/>
      <c r="D2" s="866"/>
      <c r="E2" s="866"/>
      <c r="F2" s="870"/>
      <c r="H2" s="890"/>
      <c r="J2" s="890"/>
      <c r="K2" s="890" t="s">
        <v>542</v>
      </c>
      <c r="L2" s="890"/>
      <c r="M2" s="890"/>
      <c r="N2" s="890"/>
      <c r="P2" s="963"/>
      <c r="Q2" s="963" t="s">
        <v>351</v>
      </c>
      <c r="R2" s="890"/>
    </row>
    <row r="3" spans="1:21" ht="16.5" customHeight="1" x14ac:dyDescent="0.25">
      <c r="A3" s="888"/>
      <c r="B3" s="866"/>
      <c r="C3" s="866"/>
      <c r="D3" s="866"/>
      <c r="E3" s="866"/>
      <c r="F3" s="870"/>
      <c r="H3" s="993"/>
      <c r="J3" s="993"/>
      <c r="K3" s="993" t="s">
        <v>352</v>
      </c>
      <c r="L3" s="996"/>
      <c r="M3" s="996"/>
      <c r="N3" s="999"/>
      <c r="P3" s="963"/>
      <c r="Q3" s="963" t="s">
        <v>1268</v>
      </c>
      <c r="R3" s="993"/>
    </row>
    <row r="4" spans="1:21" ht="15.75" customHeight="1" x14ac:dyDescent="0.25">
      <c r="A4" s="888"/>
      <c r="B4" s="866"/>
      <c r="C4" s="866"/>
      <c r="D4" s="866"/>
      <c r="E4" s="866"/>
      <c r="F4" s="870"/>
      <c r="H4" s="890"/>
      <c r="J4" s="890"/>
      <c r="K4" s="890" t="s">
        <v>1277</v>
      </c>
      <c r="L4" s="890"/>
      <c r="M4" s="890"/>
      <c r="N4" s="890"/>
      <c r="P4" s="890"/>
      <c r="Q4" s="890" t="s">
        <v>1315</v>
      </c>
      <c r="R4" s="890"/>
      <c r="T4" s="890"/>
    </row>
    <row r="5" spans="1:21" ht="12.75" customHeight="1" x14ac:dyDescent="0.25">
      <c r="A5" s="888"/>
      <c r="B5" s="866"/>
      <c r="C5" s="866"/>
      <c r="D5" s="866"/>
      <c r="E5" s="866"/>
      <c r="F5" s="870"/>
      <c r="G5" s="922"/>
      <c r="H5" s="922"/>
      <c r="I5" s="922"/>
      <c r="J5" s="922"/>
      <c r="K5" s="922"/>
      <c r="L5" s="922"/>
      <c r="M5" s="922"/>
      <c r="N5" s="922"/>
      <c r="O5" s="922"/>
      <c r="P5" s="922"/>
      <c r="Q5" s="922"/>
      <c r="R5" s="993"/>
      <c r="S5" s="993"/>
    </row>
    <row r="6" spans="1:21" s="898" customFormat="1" ht="33" customHeight="1" x14ac:dyDescent="0.25">
      <c r="A6" s="1047" t="s">
        <v>1269</v>
      </c>
      <c r="B6" s="1047"/>
      <c r="C6" s="1047"/>
      <c r="D6" s="1047"/>
      <c r="E6" s="1047"/>
      <c r="F6" s="1047"/>
      <c r="G6" s="1047"/>
      <c r="H6" s="1047"/>
      <c r="I6" s="1047"/>
      <c r="J6" s="1047"/>
      <c r="K6" s="1047"/>
      <c r="L6" s="1047"/>
      <c r="M6" s="1047"/>
      <c r="N6" s="1047"/>
      <c r="O6" s="1047"/>
      <c r="P6" s="1047"/>
      <c r="Q6" s="1047"/>
      <c r="R6" s="1047"/>
      <c r="S6" s="1047"/>
    </row>
    <row r="7" spans="1:21" ht="12.75" customHeight="1" x14ac:dyDescent="0.25">
      <c r="A7" s="761"/>
      <c r="B7" s="291"/>
      <c r="C7" s="291"/>
      <c r="D7" s="291"/>
      <c r="E7" s="291"/>
      <c r="F7" s="923"/>
      <c r="G7" s="924"/>
      <c r="H7" s="924"/>
      <c r="I7" s="924"/>
      <c r="J7" s="924"/>
      <c r="K7" s="924"/>
      <c r="L7" s="924"/>
      <c r="M7" s="924"/>
      <c r="N7" s="924"/>
      <c r="O7" s="924"/>
      <c r="P7" s="924"/>
      <c r="Q7" s="924"/>
      <c r="R7" s="761"/>
      <c r="S7" s="870" t="s">
        <v>719</v>
      </c>
    </row>
    <row r="8" spans="1:21" s="925" customFormat="1" ht="29.25" customHeight="1" x14ac:dyDescent="0.2">
      <c r="A8" s="1034" t="s">
        <v>353</v>
      </c>
      <c r="B8" s="1036" t="s">
        <v>544</v>
      </c>
      <c r="C8" s="1054" t="s">
        <v>354</v>
      </c>
      <c r="D8" s="1036" t="s">
        <v>355</v>
      </c>
      <c r="E8" s="1037" t="s">
        <v>545</v>
      </c>
      <c r="F8" s="1037" t="s">
        <v>546</v>
      </c>
      <c r="G8" s="981" t="s">
        <v>720</v>
      </c>
      <c r="H8" s="982"/>
      <c r="I8" s="982" t="s">
        <v>720</v>
      </c>
      <c r="J8" s="982"/>
      <c r="K8" s="982">
        <v>2013</v>
      </c>
      <c r="L8" s="982"/>
      <c r="M8" s="981" t="s">
        <v>720</v>
      </c>
      <c r="N8" s="982"/>
      <c r="O8" s="1037" t="s">
        <v>720</v>
      </c>
      <c r="P8" s="1037"/>
      <c r="Q8" s="1037"/>
      <c r="R8" s="1123" t="s">
        <v>721</v>
      </c>
      <c r="S8" s="1123" t="s">
        <v>1259</v>
      </c>
    </row>
    <row r="9" spans="1:21" s="925" customFormat="1" ht="63.75" customHeight="1" x14ac:dyDescent="0.2">
      <c r="A9" s="1034"/>
      <c r="B9" s="1036"/>
      <c r="C9" s="1054"/>
      <c r="D9" s="1036"/>
      <c r="E9" s="1037"/>
      <c r="F9" s="1037"/>
      <c r="G9" s="305" t="s">
        <v>1290</v>
      </c>
      <c r="H9" s="316" t="s">
        <v>735</v>
      </c>
      <c r="I9" s="305" t="s">
        <v>1301</v>
      </c>
      <c r="J9" s="316" t="s">
        <v>1304</v>
      </c>
      <c r="K9" s="305" t="s">
        <v>1309</v>
      </c>
      <c r="L9" s="316" t="s">
        <v>735</v>
      </c>
      <c r="M9" s="305" t="s">
        <v>1311</v>
      </c>
      <c r="N9" s="316" t="s">
        <v>735</v>
      </c>
      <c r="O9" s="997" t="s">
        <v>1313</v>
      </c>
      <c r="P9" s="998" t="s">
        <v>735</v>
      </c>
      <c r="Q9" s="997" t="s">
        <v>736</v>
      </c>
      <c r="R9" s="1124"/>
      <c r="S9" s="1124"/>
    </row>
    <row r="10" spans="1:21" s="927" customFormat="1" ht="12.75" customHeight="1" x14ac:dyDescent="0.2">
      <c r="A10" s="779">
        <v>1</v>
      </c>
      <c r="B10" s="780">
        <v>2</v>
      </c>
      <c r="C10" s="780">
        <v>3</v>
      </c>
      <c r="D10" s="780">
        <v>4</v>
      </c>
      <c r="E10" s="778">
        <v>5</v>
      </c>
      <c r="F10" s="778">
        <v>6</v>
      </c>
      <c r="G10" s="778">
        <v>7</v>
      </c>
      <c r="H10" s="778">
        <v>8</v>
      </c>
      <c r="I10" s="778">
        <v>9</v>
      </c>
      <c r="J10" s="778">
        <v>10</v>
      </c>
      <c r="K10" s="778">
        <v>11</v>
      </c>
      <c r="L10" s="778">
        <v>12</v>
      </c>
      <c r="M10" s="778">
        <v>13</v>
      </c>
      <c r="N10" s="778">
        <v>14</v>
      </c>
      <c r="O10" s="778">
        <v>7</v>
      </c>
      <c r="P10" s="778">
        <v>8</v>
      </c>
      <c r="Q10" s="778">
        <v>9</v>
      </c>
      <c r="R10" s="778">
        <v>10</v>
      </c>
      <c r="S10" s="926">
        <v>11</v>
      </c>
    </row>
    <row r="11" spans="1:21" s="898" customFormat="1" ht="14.25" customHeight="1" x14ac:dyDescent="0.25">
      <c r="A11" s="764" t="s">
        <v>555</v>
      </c>
      <c r="B11" s="1004"/>
      <c r="C11" s="362"/>
      <c r="D11" s="362"/>
      <c r="E11" s="1004"/>
      <c r="F11" s="1004"/>
      <c r="G11" s="859">
        <f>SUM(G12+G91+G141)</f>
        <v>15675.699999999999</v>
      </c>
      <c r="H11" s="859">
        <f>SUM(H12+H91+H141)</f>
        <v>2751.5</v>
      </c>
      <c r="I11" s="859">
        <f>G11+H11</f>
        <v>18427.199999999997</v>
      </c>
      <c r="J11" s="1005">
        <v>3240.5</v>
      </c>
      <c r="K11" s="859">
        <v>21667.599999999999</v>
      </c>
      <c r="L11" s="859">
        <f>SUM(L12+L91)</f>
        <v>357.49999999999994</v>
      </c>
      <c r="M11" s="859">
        <f>K11+L11</f>
        <v>22025.1</v>
      </c>
      <c r="N11" s="859">
        <f>SUM(N12+N91)</f>
        <v>1300</v>
      </c>
      <c r="O11" s="859">
        <v>23325.200000000001</v>
      </c>
      <c r="P11" s="859">
        <f>SUM(P12+P91)</f>
        <v>76.5</v>
      </c>
      <c r="Q11" s="859">
        <f t="shared" ref="Q11:Q27" si="0">O11+P11</f>
        <v>23401.7</v>
      </c>
      <c r="R11" s="859">
        <f>SUM(R12+R91)</f>
        <v>126.4</v>
      </c>
      <c r="S11" s="859">
        <f>SUM(S12+S91)</f>
        <v>126.4</v>
      </c>
      <c r="U11" s="928"/>
    </row>
    <row r="12" spans="1:21" s="898" customFormat="1" ht="18" customHeight="1" x14ac:dyDescent="0.25">
      <c r="A12" s="367" t="s">
        <v>566</v>
      </c>
      <c r="B12" s="857">
        <v>40</v>
      </c>
      <c r="C12" s="362" t="s">
        <v>358</v>
      </c>
      <c r="D12" s="362" t="s">
        <v>358</v>
      </c>
      <c r="E12" s="858" t="s">
        <v>358</v>
      </c>
      <c r="F12" s="857" t="s">
        <v>358</v>
      </c>
      <c r="G12" s="859">
        <f>SUM(G34+G53+G13+G81+G41+G86)</f>
        <v>11038.4</v>
      </c>
      <c r="H12" s="859">
        <f>SUM(H34+H53+H13+H81+H41+H86)</f>
        <v>654.29999999999995</v>
      </c>
      <c r="I12" s="859">
        <f t="shared" ref="I12:I68" si="1">G12+H12</f>
        <v>11692.699999999999</v>
      </c>
      <c r="J12" s="859">
        <f>SUM(J34+J53+J13+J81+J41+J86)</f>
        <v>579.5</v>
      </c>
      <c r="K12" s="859">
        <f t="shared" ref="K12:K19" si="2">I12+J12</f>
        <v>12272.199999999999</v>
      </c>
      <c r="L12" s="859">
        <f>SUM(L13)</f>
        <v>-99.600000000000009</v>
      </c>
      <c r="M12" s="859">
        <f t="shared" ref="M12:M79" si="3">K12+L12</f>
        <v>12172.599999999999</v>
      </c>
      <c r="N12" s="859">
        <f>SUM(N13+N34+N40+N53+N81+N86)</f>
        <v>900</v>
      </c>
      <c r="O12" s="859">
        <f t="shared" ref="O12:O79" si="4">M12+N12</f>
        <v>13072.599999999999</v>
      </c>
      <c r="P12" s="859">
        <f>SUM(P13+P34+P40+P53+P81+P86)</f>
        <v>-414.9</v>
      </c>
      <c r="Q12" s="859">
        <f t="shared" si="0"/>
        <v>12657.699999999999</v>
      </c>
      <c r="R12" s="859">
        <f>SUM(R34+R53)</f>
        <v>126.4</v>
      </c>
      <c r="S12" s="859">
        <f>SUM(S34+S53)</f>
        <v>126.4</v>
      </c>
    </row>
    <row r="13" spans="1:21" s="898" customFormat="1" ht="18" customHeight="1" x14ac:dyDescent="0.25">
      <c r="A13" s="754" t="s">
        <v>360</v>
      </c>
      <c r="B13" s="355" t="s">
        <v>567</v>
      </c>
      <c r="C13" s="355" t="s">
        <v>149</v>
      </c>
      <c r="D13" s="362"/>
      <c r="E13" s="858"/>
      <c r="F13" s="857"/>
      <c r="G13" s="859">
        <f>SUM(G18+G30)</f>
        <v>1738.6999999999998</v>
      </c>
      <c r="H13" s="859">
        <f>SUM(H18+H30)</f>
        <v>-106.69999999999999</v>
      </c>
      <c r="I13" s="859">
        <f>SUM(I14+I30)</f>
        <v>1632</v>
      </c>
      <c r="J13" s="859">
        <f>SUM(J14+J30)</f>
        <v>79.499999999999986</v>
      </c>
      <c r="K13" s="859">
        <f t="shared" si="2"/>
        <v>1711.5</v>
      </c>
      <c r="L13" s="859">
        <f>SUM(L14)</f>
        <v>-99.600000000000009</v>
      </c>
      <c r="M13" s="859">
        <f t="shared" si="3"/>
        <v>1611.9</v>
      </c>
      <c r="N13" s="859">
        <f>SUM(N14)</f>
        <v>0</v>
      </c>
      <c r="O13" s="859">
        <f t="shared" si="4"/>
        <v>1611.9</v>
      </c>
      <c r="P13" s="859">
        <f>SUM(P14)</f>
        <v>-417</v>
      </c>
      <c r="Q13" s="859">
        <f t="shared" si="0"/>
        <v>1194.9000000000001</v>
      </c>
      <c r="R13" s="859"/>
      <c r="S13" s="859"/>
    </row>
    <row r="14" spans="1:21" s="898" customFormat="1" ht="18" customHeight="1" x14ac:dyDescent="0.25">
      <c r="A14" s="754" t="s">
        <v>184</v>
      </c>
      <c r="B14" s="355" t="s">
        <v>567</v>
      </c>
      <c r="C14" s="355" t="s">
        <v>149</v>
      </c>
      <c r="D14" s="355" t="s">
        <v>142</v>
      </c>
      <c r="E14" s="858"/>
      <c r="F14" s="859"/>
      <c r="G14" s="859">
        <f>SUM(G18+G15)</f>
        <v>1562.8</v>
      </c>
      <c r="H14" s="859">
        <f>SUM(H18+H15)</f>
        <v>-106.69999999999999</v>
      </c>
      <c r="I14" s="859">
        <f>SUM(I18+I15)</f>
        <v>1456.1</v>
      </c>
      <c r="J14" s="859">
        <f>SUM(J18+J15)</f>
        <v>79.499999999999986</v>
      </c>
      <c r="K14" s="861">
        <f t="shared" ref="K14:K16" si="5">SUM(I14+J14)</f>
        <v>1535.6</v>
      </c>
      <c r="L14" s="861">
        <f>SUM(L18)</f>
        <v>-99.600000000000009</v>
      </c>
      <c r="M14" s="859">
        <f t="shared" si="3"/>
        <v>1436</v>
      </c>
      <c r="N14" s="861">
        <f>SUM(N18)</f>
        <v>0</v>
      </c>
      <c r="O14" s="859">
        <f t="shared" si="4"/>
        <v>1436</v>
      </c>
      <c r="P14" s="859">
        <f>SUM(P18)</f>
        <v>-417</v>
      </c>
      <c r="Q14" s="859">
        <f t="shared" si="0"/>
        <v>1019</v>
      </c>
      <c r="R14" s="859"/>
      <c r="S14" s="859"/>
    </row>
    <row r="15" spans="1:21" s="898" customFormat="1" ht="30" customHeight="1" x14ac:dyDescent="0.25">
      <c r="A15" s="753" t="s">
        <v>780</v>
      </c>
      <c r="B15" s="299" t="s">
        <v>567</v>
      </c>
      <c r="C15" s="299" t="s">
        <v>149</v>
      </c>
      <c r="D15" s="299" t="s">
        <v>142</v>
      </c>
      <c r="E15" s="860">
        <v>5100301</v>
      </c>
      <c r="F15" s="857"/>
      <c r="G15" s="859"/>
      <c r="H15" s="859"/>
      <c r="I15" s="861">
        <v>0</v>
      </c>
      <c r="J15" s="861">
        <f>SUM(J16)</f>
        <v>66.2</v>
      </c>
      <c r="K15" s="861">
        <f t="shared" si="5"/>
        <v>66.2</v>
      </c>
      <c r="L15" s="861"/>
      <c r="M15" s="861">
        <f t="shared" si="3"/>
        <v>66.2</v>
      </c>
      <c r="N15" s="861"/>
      <c r="O15" s="861">
        <f t="shared" si="4"/>
        <v>66.2</v>
      </c>
      <c r="P15" s="861"/>
      <c r="Q15" s="859">
        <f t="shared" si="0"/>
        <v>66.2</v>
      </c>
      <c r="R15" s="859"/>
      <c r="S15" s="859"/>
    </row>
    <row r="16" spans="1:21" s="898" customFormat="1" ht="18" customHeight="1" x14ac:dyDescent="0.25">
      <c r="A16" s="319" t="s">
        <v>598</v>
      </c>
      <c r="B16" s="299" t="s">
        <v>567</v>
      </c>
      <c r="C16" s="299" t="s">
        <v>149</v>
      </c>
      <c r="D16" s="299" t="s">
        <v>142</v>
      </c>
      <c r="E16" s="860">
        <v>5100301</v>
      </c>
      <c r="F16" s="862">
        <v>620</v>
      </c>
      <c r="G16" s="859"/>
      <c r="H16" s="859"/>
      <c r="I16" s="861">
        <v>0</v>
      </c>
      <c r="J16" s="861">
        <f>SUM(J17)</f>
        <v>66.2</v>
      </c>
      <c r="K16" s="861">
        <f t="shared" si="5"/>
        <v>66.2</v>
      </c>
      <c r="L16" s="861"/>
      <c r="M16" s="861">
        <f t="shared" si="3"/>
        <v>66.2</v>
      </c>
      <c r="N16" s="861"/>
      <c r="O16" s="861">
        <f t="shared" si="4"/>
        <v>66.2</v>
      </c>
      <c r="P16" s="861"/>
      <c r="Q16" s="859">
        <f t="shared" si="0"/>
        <v>66.2</v>
      </c>
      <c r="R16" s="859"/>
      <c r="S16" s="859"/>
    </row>
    <row r="17" spans="1:21" s="898" customFormat="1" ht="18" customHeight="1" x14ac:dyDescent="0.25">
      <c r="A17" s="753" t="s">
        <v>600</v>
      </c>
      <c r="B17" s="299" t="s">
        <v>567</v>
      </c>
      <c r="C17" s="299" t="s">
        <v>149</v>
      </c>
      <c r="D17" s="299" t="s">
        <v>142</v>
      </c>
      <c r="E17" s="860">
        <v>5100301</v>
      </c>
      <c r="F17" s="862">
        <v>622</v>
      </c>
      <c r="G17" s="859"/>
      <c r="H17" s="859"/>
      <c r="I17" s="861">
        <v>0</v>
      </c>
      <c r="J17" s="861">
        <v>66.2</v>
      </c>
      <c r="K17" s="861">
        <f>SUM(I17+J17)</f>
        <v>66.2</v>
      </c>
      <c r="L17" s="861"/>
      <c r="M17" s="861">
        <f t="shared" si="3"/>
        <v>66.2</v>
      </c>
      <c r="N17" s="861"/>
      <c r="O17" s="861">
        <f t="shared" si="4"/>
        <v>66.2</v>
      </c>
      <c r="P17" s="861"/>
      <c r="Q17" s="859">
        <f t="shared" si="0"/>
        <v>66.2</v>
      </c>
      <c r="R17" s="859"/>
      <c r="S17" s="859"/>
    </row>
    <row r="18" spans="1:21" ht="18" customHeight="1" x14ac:dyDescent="0.25">
      <c r="A18" s="319" t="s">
        <v>585</v>
      </c>
      <c r="B18" s="299" t="s">
        <v>567</v>
      </c>
      <c r="C18" s="299" t="s">
        <v>149</v>
      </c>
      <c r="D18" s="293">
        <v>1</v>
      </c>
      <c r="E18" s="860">
        <v>5220000</v>
      </c>
      <c r="F18" s="862"/>
      <c r="G18" s="861">
        <f>SUM(G19)</f>
        <v>1562.8</v>
      </c>
      <c r="H18" s="861">
        <f>SUM(H19)</f>
        <v>-106.69999999999999</v>
      </c>
      <c r="I18" s="861">
        <f t="shared" si="1"/>
        <v>1456.1</v>
      </c>
      <c r="J18" s="861">
        <f>SUM(J19)</f>
        <v>13.299999999999978</v>
      </c>
      <c r="K18" s="861">
        <f t="shared" si="2"/>
        <v>1469.3999999999999</v>
      </c>
      <c r="L18" s="861">
        <f>SUM(L19)</f>
        <v>-99.600000000000009</v>
      </c>
      <c r="M18" s="861">
        <f t="shared" si="3"/>
        <v>1369.8</v>
      </c>
      <c r="N18" s="861">
        <f>SUM(N19)</f>
        <v>0</v>
      </c>
      <c r="O18" s="861">
        <f t="shared" si="4"/>
        <v>1369.8</v>
      </c>
      <c r="P18" s="861">
        <f>SUM(P19)</f>
        <v>-417</v>
      </c>
      <c r="Q18" s="859">
        <f t="shared" si="0"/>
        <v>952.8</v>
      </c>
      <c r="R18" s="861"/>
      <c r="S18" s="861"/>
    </row>
    <row r="19" spans="1:21" ht="32.25" customHeight="1" x14ac:dyDescent="0.25">
      <c r="A19" s="753" t="s">
        <v>780</v>
      </c>
      <c r="B19" s="299" t="s">
        <v>567</v>
      </c>
      <c r="C19" s="299" t="s">
        <v>149</v>
      </c>
      <c r="D19" s="293">
        <v>1</v>
      </c>
      <c r="E19" s="860">
        <v>5224500</v>
      </c>
      <c r="F19" s="862"/>
      <c r="G19" s="861">
        <f>SUM(G25+G22+G20)</f>
        <v>1562.8</v>
      </c>
      <c r="H19" s="861">
        <f>SUM(H25)</f>
        <v>-106.69999999999999</v>
      </c>
      <c r="I19" s="861">
        <f t="shared" si="1"/>
        <v>1456.1</v>
      </c>
      <c r="J19" s="861">
        <f>SUM(J20+J22+J25)</f>
        <v>13.299999999999978</v>
      </c>
      <c r="K19" s="861">
        <f t="shared" si="2"/>
        <v>1469.3999999999999</v>
      </c>
      <c r="L19" s="861">
        <f>SUM(L20+L22+L25)</f>
        <v>-99.600000000000009</v>
      </c>
      <c r="M19" s="861">
        <f t="shared" si="3"/>
        <v>1369.8</v>
      </c>
      <c r="N19" s="861">
        <f>SUM(N20+N22+N25)</f>
        <v>0</v>
      </c>
      <c r="O19" s="861">
        <f t="shared" si="4"/>
        <v>1369.8</v>
      </c>
      <c r="P19" s="861">
        <f>SUM(P20+P22+P25)</f>
        <v>-417</v>
      </c>
      <c r="Q19" s="859">
        <f t="shared" si="0"/>
        <v>952.8</v>
      </c>
      <c r="R19" s="861"/>
      <c r="S19" s="861"/>
    </row>
    <row r="20" spans="1:21" ht="16.5" customHeight="1" x14ac:dyDescent="0.25">
      <c r="A20" s="753" t="s">
        <v>1292</v>
      </c>
      <c r="B20" s="299" t="s">
        <v>567</v>
      </c>
      <c r="C20" s="299" t="s">
        <v>149</v>
      </c>
      <c r="D20" s="293">
        <v>1</v>
      </c>
      <c r="E20" s="860">
        <v>5224500</v>
      </c>
      <c r="F20" s="862">
        <v>110</v>
      </c>
      <c r="G20" s="861">
        <f>G21</f>
        <v>27.3</v>
      </c>
      <c r="H20" s="861">
        <f t="shared" ref="H20:K20" si="6">H21</f>
        <v>0</v>
      </c>
      <c r="I20" s="861">
        <f t="shared" si="6"/>
        <v>27.3</v>
      </c>
      <c r="J20" s="861">
        <f t="shared" si="6"/>
        <v>13.4</v>
      </c>
      <c r="K20" s="861">
        <f t="shared" si="6"/>
        <v>40.700000000000003</v>
      </c>
      <c r="L20" s="861">
        <v>-0.7</v>
      </c>
      <c r="M20" s="861">
        <f t="shared" si="3"/>
        <v>40</v>
      </c>
      <c r="N20" s="861">
        <f>N21</f>
        <v>0</v>
      </c>
      <c r="O20" s="861">
        <f t="shared" si="4"/>
        <v>40</v>
      </c>
      <c r="P20" s="861">
        <f>P21</f>
        <v>-0.8</v>
      </c>
      <c r="Q20" s="859">
        <f t="shared" si="0"/>
        <v>39.200000000000003</v>
      </c>
      <c r="R20" s="861"/>
      <c r="S20" s="861"/>
    </row>
    <row r="21" spans="1:21" ht="21" customHeight="1" x14ac:dyDescent="0.25">
      <c r="A21" s="753" t="s">
        <v>1293</v>
      </c>
      <c r="B21" s="299" t="s">
        <v>567</v>
      </c>
      <c r="C21" s="299" t="s">
        <v>149</v>
      </c>
      <c r="D21" s="293">
        <v>1</v>
      </c>
      <c r="E21" s="860">
        <v>5224500</v>
      </c>
      <c r="F21" s="862">
        <v>111</v>
      </c>
      <c r="G21" s="861">
        <v>27.3</v>
      </c>
      <c r="H21" s="861"/>
      <c r="I21" s="861">
        <f>G21+H21</f>
        <v>27.3</v>
      </c>
      <c r="J21" s="861">
        <v>13.4</v>
      </c>
      <c r="K21" s="861">
        <f>I21+J21</f>
        <v>40.700000000000003</v>
      </c>
      <c r="L21" s="861">
        <v>-0.7</v>
      </c>
      <c r="M21" s="861">
        <f t="shared" si="3"/>
        <v>40</v>
      </c>
      <c r="N21" s="861"/>
      <c r="O21" s="861">
        <f t="shared" si="4"/>
        <v>40</v>
      </c>
      <c r="P21" s="861">
        <v>-0.8</v>
      </c>
      <c r="Q21" s="859">
        <f t="shared" si="0"/>
        <v>39.200000000000003</v>
      </c>
      <c r="R21" s="861"/>
      <c r="S21" s="861"/>
    </row>
    <row r="22" spans="1:21" ht="24" customHeight="1" x14ac:dyDescent="0.25">
      <c r="A22" s="319" t="s">
        <v>725</v>
      </c>
      <c r="B22" s="299" t="s">
        <v>567</v>
      </c>
      <c r="C22" s="299" t="s">
        <v>149</v>
      </c>
      <c r="D22" s="293">
        <v>1</v>
      </c>
      <c r="E22" s="860">
        <v>5224500</v>
      </c>
      <c r="F22" s="862">
        <v>240</v>
      </c>
      <c r="G22" s="861">
        <f>SUM(G24)</f>
        <v>100</v>
      </c>
      <c r="H22" s="861">
        <f>SUM(H24)</f>
        <v>0</v>
      </c>
      <c r="I22" s="861">
        <f t="shared" si="1"/>
        <v>100</v>
      </c>
      <c r="J22" s="861">
        <f>SUM(J24)</f>
        <v>0</v>
      </c>
      <c r="K22" s="861">
        <f t="shared" ref="K22:K29" si="7">I22+J22</f>
        <v>100</v>
      </c>
      <c r="L22" s="861">
        <v>32.4</v>
      </c>
      <c r="M22" s="861">
        <f t="shared" si="3"/>
        <v>132.4</v>
      </c>
      <c r="N22" s="861">
        <f>N24</f>
        <v>0</v>
      </c>
      <c r="O22" s="861">
        <f t="shared" si="4"/>
        <v>132.4</v>
      </c>
      <c r="P22" s="861">
        <f>SUM(P23:P24)</f>
        <v>-66.199999999999989</v>
      </c>
      <c r="Q22" s="859">
        <f t="shared" si="0"/>
        <v>66.200000000000017</v>
      </c>
      <c r="R22" s="861">
        <f t="shared" ref="R22:S22" si="8">SUM(R24)</f>
        <v>0</v>
      </c>
      <c r="S22" s="861">
        <f t="shared" si="8"/>
        <v>0</v>
      </c>
    </row>
    <row r="23" spans="1:21" ht="19.5" customHeight="1" x14ac:dyDescent="0.25">
      <c r="A23" s="312" t="s">
        <v>1042</v>
      </c>
      <c r="B23" s="299" t="s">
        <v>567</v>
      </c>
      <c r="C23" s="299" t="s">
        <v>149</v>
      </c>
      <c r="D23" s="293">
        <v>1</v>
      </c>
      <c r="E23" s="860">
        <v>5224500</v>
      </c>
      <c r="F23" s="862">
        <v>242</v>
      </c>
      <c r="G23" s="861"/>
      <c r="H23" s="861"/>
      <c r="I23" s="861"/>
      <c r="J23" s="861"/>
      <c r="K23" s="861"/>
      <c r="L23" s="861"/>
      <c r="M23" s="861"/>
      <c r="N23" s="861"/>
      <c r="O23" s="861">
        <v>0</v>
      </c>
      <c r="P23" s="861">
        <v>64.400000000000006</v>
      </c>
      <c r="Q23" s="859">
        <v>64.400000000000006</v>
      </c>
      <c r="R23" s="861"/>
      <c r="S23" s="861"/>
    </row>
    <row r="24" spans="1:21" ht="19.5" customHeight="1" x14ac:dyDescent="0.25">
      <c r="A24" s="319" t="s">
        <v>563</v>
      </c>
      <c r="B24" s="299" t="s">
        <v>567</v>
      </c>
      <c r="C24" s="299" t="s">
        <v>149</v>
      </c>
      <c r="D24" s="293">
        <v>1</v>
      </c>
      <c r="E24" s="860">
        <v>5224500</v>
      </c>
      <c r="F24" s="862">
        <v>244</v>
      </c>
      <c r="G24" s="861">
        <v>100</v>
      </c>
      <c r="H24" s="861"/>
      <c r="I24" s="861">
        <f t="shared" si="1"/>
        <v>100</v>
      </c>
      <c r="J24" s="861"/>
      <c r="K24" s="861">
        <f t="shared" si="7"/>
        <v>100</v>
      </c>
      <c r="L24" s="861">
        <v>32.4</v>
      </c>
      <c r="M24" s="861">
        <f t="shared" si="3"/>
        <v>132.4</v>
      </c>
      <c r="N24" s="861"/>
      <c r="O24" s="861">
        <f t="shared" si="4"/>
        <v>132.4</v>
      </c>
      <c r="P24" s="861">
        <v>-130.6</v>
      </c>
      <c r="Q24" s="859">
        <v>1.8</v>
      </c>
      <c r="R24" s="861"/>
      <c r="S24" s="861"/>
    </row>
    <row r="25" spans="1:21" ht="32.25" customHeight="1" x14ac:dyDescent="0.25">
      <c r="A25" s="319" t="s">
        <v>596</v>
      </c>
      <c r="B25" s="299" t="s">
        <v>567</v>
      </c>
      <c r="C25" s="299" t="s">
        <v>149</v>
      </c>
      <c r="D25" s="293">
        <v>1</v>
      </c>
      <c r="E25" s="860">
        <v>5224500</v>
      </c>
      <c r="F25" s="862">
        <v>600</v>
      </c>
      <c r="G25" s="861">
        <f>SUM(G26+G28)</f>
        <v>1435.5</v>
      </c>
      <c r="H25" s="861">
        <f>SUM(H26+H28)</f>
        <v>-106.69999999999999</v>
      </c>
      <c r="I25" s="861">
        <f t="shared" si="1"/>
        <v>1328.8</v>
      </c>
      <c r="J25" s="861">
        <f>SUM(J26+J28)</f>
        <v>-0.10000000000002274</v>
      </c>
      <c r="K25" s="861">
        <f t="shared" si="7"/>
        <v>1328.6999999999998</v>
      </c>
      <c r="L25" s="861">
        <f>SUM(L26+L28)</f>
        <v>-131.30000000000001</v>
      </c>
      <c r="M25" s="861">
        <f t="shared" si="3"/>
        <v>1197.3999999999999</v>
      </c>
      <c r="N25" s="861">
        <f>SUM(N26+N28)</f>
        <v>0</v>
      </c>
      <c r="O25" s="861">
        <f t="shared" si="4"/>
        <v>1197.3999999999999</v>
      </c>
      <c r="P25" s="861">
        <f>SUM(P26+P28)</f>
        <v>-350</v>
      </c>
      <c r="Q25" s="859">
        <f t="shared" si="0"/>
        <v>847.39999999999986</v>
      </c>
      <c r="R25" s="861"/>
      <c r="S25" s="861"/>
      <c r="U25" s="929"/>
    </row>
    <row r="26" spans="1:21" ht="18" customHeight="1" x14ac:dyDescent="0.25">
      <c r="A26" s="319" t="s">
        <v>582</v>
      </c>
      <c r="B26" s="299" t="s">
        <v>567</v>
      </c>
      <c r="C26" s="299" t="s">
        <v>149</v>
      </c>
      <c r="D26" s="293">
        <v>1</v>
      </c>
      <c r="E26" s="860">
        <v>5224500</v>
      </c>
      <c r="F26" s="862">
        <v>610</v>
      </c>
      <c r="G26" s="861">
        <f>SUM(G27)</f>
        <v>1107.4000000000001</v>
      </c>
      <c r="H26" s="861">
        <f>SUM(H27)</f>
        <v>-80.099999999999994</v>
      </c>
      <c r="I26" s="861">
        <f t="shared" si="1"/>
        <v>1027.3000000000002</v>
      </c>
      <c r="J26" s="861">
        <f>SUM(J27)</f>
        <v>-146.80000000000001</v>
      </c>
      <c r="K26" s="861">
        <f t="shared" si="7"/>
        <v>880.50000000000023</v>
      </c>
      <c r="L26" s="861">
        <v>-56.8</v>
      </c>
      <c r="M26" s="861">
        <f t="shared" si="3"/>
        <v>823.70000000000027</v>
      </c>
      <c r="N26" s="861">
        <f>N27</f>
        <v>0</v>
      </c>
      <c r="O26" s="861">
        <f t="shared" si="4"/>
        <v>823.70000000000027</v>
      </c>
      <c r="P26" s="861">
        <f>P27</f>
        <v>-251.7</v>
      </c>
      <c r="Q26" s="859">
        <f t="shared" si="0"/>
        <v>572.00000000000023</v>
      </c>
      <c r="R26" s="861"/>
      <c r="S26" s="861"/>
    </row>
    <row r="27" spans="1:21" ht="18" customHeight="1" x14ac:dyDescent="0.25">
      <c r="A27" s="753" t="s">
        <v>584</v>
      </c>
      <c r="B27" s="299" t="s">
        <v>567</v>
      </c>
      <c r="C27" s="299" t="s">
        <v>149</v>
      </c>
      <c r="D27" s="293">
        <v>1</v>
      </c>
      <c r="E27" s="860">
        <v>5224500</v>
      </c>
      <c r="F27" s="862">
        <v>612</v>
      </c>
      <c r="G27" s="861">
        <v>1107.4000000000001</v>
      </c>
      <c r="H27" s="861">
        <v>-80.099999999999994</v>
      </c>
      <c r="I27" s="861">
        <f t="shared" si="1"/>
        <v>1027.3000000000002</v>
      </c>
      <c r="J27" s="861">
        <v>-146.80000000000001</v>
      </c>
      <c r="K27" s="861">
        <f t="shared" si="7"/>
        <v>880.50000000000023</v>
      </c>
      <c r="L27" s="861">
        <v>-56.8</v>
      </c>
      <c r="M27" s="861">
        <f t="shared" si="3"/>
        <v>823.70000000000027</v>
      </c>
      <c r="N27" s="861"/>
      <c r="O27" s="861">
        <f t="shared" si="4"/>
        <v>823.70000000000027</v>
      </c>
      <c r="P27" s="861">
        <v>-251.7</v>
      </c>
      <c r="Q27" s="859">
        <f t="shared" si="0"/>
        <v>572.00000000000023</v>
      </c>
      <c r="R27" s="861"/>
      <c r="S27" s="861"/>
    </row>
    <row r="28" spans="1:21" ht="18" customHeight="1" x14ac:dyDescent="0.25">
      <c r="A28" s="319" t="s">
        <v>598</v>
      </c>
      <c r="B28" s="299" t="s">
        <v>567</v>
      </c>
      <c r="C28" s="299" t="s">
        <v>149</v>
      </c>
      <c r="D28" s="293">
        <v>1</v>
      </c>
      <c r="E28" s="860">
        <v>5224500</v>
      </c>
      <c r="F28" s="862">
        <v>620</v>
      </c>
      <c r="G28" s="861">
        <f>SUM(G29)</f>
        <v>328.1</v>
      </c>
      <c r="H28" s="861">
        <f>SUM(H29)</f>
        <v>-26.6</v>
      </c>
      <c r="I28" s="861">
        <f t="shared" si="1"/>
        <v>301.5</v>
      </c>
      <c r="J28" s="861">
        <f>SUM(J29)</f>
        <v>146.69999999999999</v>
      </c>
      <c r="K28" s="861">
        <f t="shared" si="7"/>
        <v>448.2</v>
      </c>
      <c r="L28" s="861">
        <v>-74.5</v>
      </c>
      <c r="M28" s="861">
        <f t="shared" si="3"/>
        <v>373.7</v>
      </c>
      <c r="N28" s="861">
        <f>N29</f>
        <v>0</v>
      </c>
      <c r="O28" s="861">
        <f t="shared" si="4"/>
        <v>373.7</v>
      </c>
      <c r="P28" s="861">
        <f>P29</f>
        <v>-98.3</v>
      </c>
      <c r="Q28" s="859">
        <f t="shared" ref="Q28:Q94" si="9">O28+P28</f>
        <v>275.39999999999998</v>
      </c>
      <c r="R28" s="861"/>
      <c r="S28" s="861"/>
    </row>
    <row r="29" spans="1:21" ht="18" customHeight="1" x14ac:dyDescent="0.25">
      <c r="A29" s="753" t="s">
        <v>600</v>
      </c>
      <c r="B29" s="299" t="s">
        <v>567</v>
      </c>
      <c r="C29" s="299" t="s">
        <v>149</v>
      </c>
      <c r="D29" s="293">
        <v>1</v>
      </c>
      <c r="E29" s="860">
        <v>5224500</v>
      </c>
      <c r="F29" s="862">
        <v>622</v>
      </c>
      <c r="G29" s="861">
        <v>328.1</v>
      </c>
      <c r="H29" s="861">
        <v>-26.6</v>
      </c>
      <c r="I29" s="861">
        <f t="shared" si="1"/>
        <v>301.5</v>
      </c>
      <c r="J29" s="861">
        <v>146.69999999999999</v>
      </c>
      <c r="K29" s="861">
        <f t="shared" si="7"/>
        <v>448.2</v>
      </c>
      <c r="L29" s="861">
        <v>-74.5</v>
      </c>
      <c r="M29" s="861">
        <f t="shared" si="3"/>
        <v>373.7</v>
      </c>
      <c r="N29" s="861"/>
      <c r="O29" s="861">
        <f t="shared" si="4"/>
        <v>373.7</v>
      </c>
      <c r="P29" s="861">
        <v>-98.3</v>
      </c>
      <c r="Q29" s="859">
        <f t="shared" si="9"/>
        <v>275.39999999999998</v>
      </c>
      <c r="R29" s="861"/>
      <c r="S29" s="861"/>
    </row>
    <row r="30" spans="1:21" s="898" customFormat="1" ht="18" customHeight="1" x14ac:dyDescent="0.25">
      <c r="A30" s="754" t="s">
        <v>212</v>
      </c>
      <c r="B30" s="355" t="s">
        <v>567</v>
      </c>
      <c r="C30" s="355" t="s">
        <v>149</v>
      </c>
      <c r="D30" s="355">
        <v>12</v>
      </c>
      <c r="E30" s="858"/>
      <c r="F30" s="857"/>
      <c r="G30" s="859">
        <f>G31</f>
        <v>175.89999999999998</v>
      </c>
      <c r="H30" s="859">
        <f t="shared" ref="H30:K30" si="10">H31</f>
        <v>0</v>
      </c>
      <c r="I30" s="859">
        <f t="shared" si="10"/>
        <v>175.89999999999998</v>
      </c>
      <c r="J30" s="859">
        <f t="shared" si="10"/>
        <v>0</v>
      </c>
      <c r="K30" s="859">
        <f t="shared" si="10"/>
        <v>175.89999999999998</v>
      </c>
      <c r="L30" s="859"/>
      <c r="M30" s="859">
        <f t="shared" si="3"/>
        <v>175.89999999999998</v>
      </c>
      <c r="N30" s="859"/>
      <c r="O30" s="859">
        <f t="shared" si="4"/>
        <v>175.89999999999998</v>
      </c>
      <c r="P30" s="859"/>
      <c r="Q30" s="859">
        <f t="shared" si="9"/>
        <v>175.89999999999998</v>
      </c>
      <c r="R30" s="859"/>
      <c r="S30" s="859"/>
    </row>
    <row r="31" spans="1:21" ht="47.25" customHeight="1" x14ac:dyDescent="0.25">
      <c r="A31" s="274" t="s">
        <v>740</v>
      </c>
      <c r="B31" s="299" t="s">
        <v>567</v>
      </c>
      <c r="C31" s="299" t="s">
        <v>149</v>
      </c>
      <c r="D31" s="299" t="s">
        <v>213</v>
      </c>
      <c r="E31" s="860">
        <v>5220400</v>
      </c>
      <c r="F31" s="862"/>
      <c r="G31" s="861">
        <f>SUM(G32:G33)</f>
        <v>175.89999999999998</v>
      </c>
      <c r="H31" s="861">
        <f>SUM(H32:H33)</f>
        <v>0</v>
      </c>
      <c r="I31" s="861">
        <f t="shared" ref="I31:I32" si="11">SUM(G31:H31)</f>
        <v>175.89999999999998</v>
      </c>
      <c r="J31" s="861">
        <f>SUM(J32:J33)</f>
        <v>0</v>
      </c>
      <c r="K31" s="861">
        <f t="shared" ref="K31:K32" si="12">SUM(I31:J31)</f>
        <v>175.89999999999998</v>
      </c>
      <c r="L31" s="861"/>
      <c r="M31" s="861">
        <f t="shared" si="3"/>
        <v>175.89999999999998</v>
      </c>
      <c r="N31" s="861"/>
      <c r="O31" s="861">
        <f t="shared" si="4"/>
        <v>175.89999999999998</v>
      </c>
      <c r="P31" s="861"/>
      <c r="Q31" s="859">
        <f t="shared" si="9"/>
        <v>175.89999999999998</v>
      </c>
      <c r="R31" s="861"/>
      <c r="S31" s="861"/>
    </row>
    <row r="32" spans="1:21" ht="18.75" customHeight="1" x14ac:dyDescent="0.25">
      <c r="A32" s="319" t="s">
        <v>563</v>
      </c>
      <c r="B32" s="299" t="s">
        <v>567</v>
      </c>
      <c r="C32" s="299" t="s">
        <v>149</v>
      </c>
      <c r="D32" s="299" t="s">
        <v>213</v>
      </c>
      <c r="E32" s="860">
        <v>5220400</v>
      </c>
      <c r="F32" s="862">
        <v>244</v>
      </c>
      <c r="G32" s="861">
        <v>1.2</v>
      </c>
      <c r="H32" s="861"/>
      <c r="I32" s="861">
        <f t="shared" si="11"/>
        <v>1.2</v>
      </c>
      <c r="J32" s="861"/>
      <c r="K32" s="861">
        <f t="shared" si="12"/>
        <v>1.2</v>
      </c>
      <c r="L32" s="861"/>
      <c r="M32" s="861">
        <f t="shared" si="3"/>
        <v>1.2</v>
      </c>
      <c r="N32" s="861"/>
      <c r="O32" s="861">
        <f t="shared" si="4"/>
        <v>1.2</v>
      </c>
      <c r="P32" s="861"/>
      <c r="Q32" s="859">
        <f t="shared" si="9"/>
        <v>1.2</v>
      </c>
      <c r="R32" s="861"/>
      <c r="S32" s="861"/>
    </row>
    <row r="33" spans="1:19" ht="41.25" customHeight="1" x14ac:dyDescent="0.25">
      <c r="A33" s="319" t="s">
        <v>1270</v>
      </c>
      <c r="B33" s="299" t="s">
        <v>567</v>
      </c>
      <c r="C33" s="299" t="s">
        <v>149</v>
      </c>
      <c r="D33" s="299" t="s">
        <v>213</v>
      </c>
      <c r="E33" s="860">
        <v>5220401</v>
      </c>
      <c r="F33" s="862">
        <v>810</v>
      </c>
      <c r="G33" s="861">
        <v>174.7</v>
      </c>
      <c r="H33" s="861"/>
      <c r="I33" s="861">
        <f>SUM(G33:H33)</f>
        <v>174.7</v>
      </c>
      <c r="J33" s="861"/>
      <c r="K33" s="861">
        <f>SUM(I33:J33)</f>
        <v>174.7</v>
      </c>
      <c r="L33" s="861"/>
      <c r="M33" s="861">
        <f t="shared" si="3"/>
        <v>174.7</v>
      </c>
      <c r="N33" s="861"/>
      <c r="O33" s="861">
        <f t="shared" si="4"/>
        <v>174.7</v>
      </c>
      <c r="P33" s="861"/>
      <c r="Q33" s="859">
        <f t="shared" si="9"/>
        <v>174.7</v>
      </c>
      <c r="R33" s="861"/>
      <c r="S33" s="861"/>
    </row>
    <row r="34" spans="1:19" s="898" customFormat="1" ht="18.75" customHeight="1" x14ac:dyDescent="0.25">
      <c r="A34" s="367" t="s">
        <v>362</v>
      </c>
      <c r="B34" s="857">
        <v>40</v>
      </c>
      <c r="C34" s="362">
        <v>5</v>
      </c>
      <c r="D34" s="362" t="s">
        <v>358</v>
      </c>
      <c r="E34" s="858" t="s">
        <v>358</v>
      </c>
      <c r="F34" s="857" t="s">
        <v>358</v>
      </c>
      <c r="G34" s="859">
        <f t="shared" ref="G34:J38" si="13">G35</f>
        <v>5754.3</v>
      </c>
      <c r="H34" s="859">
        <f t="shared" si="13"/>
        <v>0</v>
      </c>
      <c r="I34" s="859">
        <f t="shared" si="1"/>
        <v>5754.3</v>
      </c>
      <c r="J34" s="859">
        <f t="shared" si="13"/>
        <v>0</v>
      </c>
      <c r="K34" s="859">
        <f t="shared" ref="K34:K39" si="14">I34+J34</f>
        <v>5754.3</v>
      </c>
      <c r="L34" s="859"/>
      <c r="M34" s="859">
        <f t="shared" si="3"/>
        <v>5754.3</v>
      </c>
      <c r="N34" s="859"/>
      <c r="O34" s="859">
        <f t="shared" si="4"/>
        <v>5754.3</v>
      </c>
      <c r="P34" s="859"/>
      <c r="Q34" s="859">
        <f t="shared" si="9"/>
        <v>5754.3</v>
      </c>
      <c r="R34" s="859"/>
      <c r="S34" s="859"/>
    </row>
    <row r="35" spans="1:19" s="898" customFormat="1" ht="18" customHeight="1" x14ac:dyDescent="0.25">
      <c r="A35" s="367" t="s">
        <v>222</v>
      </c>
      <c r="B35" s="857">
        <v>40</v>
      </c>
      <c r="C35" s="362">
        <v>5</v>
      </c>
      <c r="D35" s="362">
        <v>2</v>
      </c>
      <c r="E35" s="858" t="s">
        <v>358</v>
      </c>
      <c r="F35" s="857" t="s">
        <v>358</v>
      </c>
      <c r="G35" s="859">
        <f t="shared" si="13"/>
        <v>5754.3</v>
      </c>
      <c r="H35" s="859">
        <f t="shared" si="13"/>
        <v>0</v>
      </c>
      <c r="I35" s="859">
        <f t="shared" si="1"/>
        <v>5754.3</v>
      </c>
      <c r="J35" s="859">
        <f t="shared" si="13"/>
        <v>0</v>
      </c>
      <c r="K35" s="859">
        <f t="shared" si="14"/>
        <v>5754.3</v>
      </c>
      <c r="L35" s="859"/>
      <c r="M35" s="859">
        <f t="shared" si="3"/>
        <v>5754.3</v>
      </c>
      <c r="N35" s="859"/>
      <c r="O35" s="859">
        <f t="shared" si="4"/>
        <v>5754.3</v>
      </c>
      <c r="P35" s="859"/>
      <c r="Q35" s="859">
        <f t="shared" si="9"/>
        <v>5754.3</v>
      </c>
      <c r="R35" s="859"/>
      <c r="S35" s="859"/>
    </row>
    <row r="36" spans="1:19" ht="18" customHeight="1" x14ac:dyDescent="0.25">
      <c r="A36" s="319" t="s">
        <v>585</v>
      </c>
      <c r="B36" s="862">
        <v>40</v>
      </c>
      <c r="C36" s="293">
        <v>5</v>
      </c>
      <c r="D36" s="293">
        <v>2</v>
      </c>
      <c r="E36" s="860">
        <v>5220000</v>
      </c>
      <c r="F36" s="862" t="s">
        <v>358</v>
      </c>
      <c r="G36" s="861">
        <f t="shared" si="13"/>
        <v>5754.3</v>
      </c>
      <c r="H36" s="861">
        <f t="shared" si="13"/>
        <v>0</v>
      </c>
      <c r="I36" s="861">
        <f t="shared" si="1"/>
        <v>5754.3</v>
      </c>
      <c r="J36" s="861">
        <f t="shared" si="13"/>
        <v>0</v>
      </c>
      <c r="K36" s="861">
        <f t="shared" si="14"/>
        <v>5754.3</v>
      </c>
      <c r="L36" s="861"/>
      <c r="M36" s="861">
        <f t="shared" si="3"/>
        <v>5754.3</v>
      </c>
      <c r="N36" s="861"/>
      <c r="O36" s="861">
        <f t="shared" si="4"/>
        <v>5754.3</v>
      </c>
      <c r="P36" s="861"/>
      <c r="Q36" s="859">
        <f t="shared" si="9"/>
        <v>5754.3</v>
      </c>
      <c r="R36" s="861"/>
      <c r="S36" s="861"/>
    </row>
    <row r="37" spans="1:19" ht="48.75" customHeight="1" x14ac:dyDescent="0.25">
      <c r="A37" s="319" t="s">
        <v>592</v>
      </c>
      <c r="B37" s="862">
        <v>40</v>
      </c>
      <c r="C37" s="293">
        <v>5</v>
      </c>
      <c r="D37" s="293">
        <v>2</v>
      </c>
      <c r="E37" s="860">
        <v>5222100</v>
      </c>
      <c r="F37" s="862" t="s">
        <v>358</v>
      </c>
      <c r="G37" s="861">
        <f t="shared" si="13"/>
        <v>5754.3</v>
      </c>
      <c r="H37" s="861">
        <f t="shared" si="13"/>
        <v>0</v>
      </c>
      <c r="I37" s="861">
        <f t="shared" si="1"/>
        <v>5754.3</v>
      </c>
      <c r="J37" s="861">
        <f t="shared" si="13"/>
        <v>0</v>
      </c>
      <c r="K37" s="861">
        <f t="shared" si="14"/>
        <v>5754.3</v>
      </c>
      <c r="L37" s="861"/>
      <c r="M37" s="861">
        <f t="shared" si="3"/>
        <v>5754.3</v>
      </c>
      <c r="N37" s="861"/>
      <c r="O37" s="861">
        <f t="shared" si="4"/>
        <v>5754.3</v>
      </c>
      <c r="P37" s="861"/>
      <c r="Q37" s="859">
        <f t="shared" si="9"/>
        <v>5754.3</v>
      </c>
      <c r="R37" s="861"/>
      <c r="S37" s="861"/>
    </row>
    <row r="38" spans="1:19" ht="15.75" x14ac:dyDescent="0.25">
      <c r="A38" s="319" t="s">
        <v>564</v>
      </c>
      <c r="B38" s="862">
        <v>40</v>
      </c>
      <c r="C38" s="293">
        <v>5</v>
      </c>
      <c r="D38" s="293">
        <v>2</v>
      </c>
      <c r="E38" s="860">
        <v>5222100</v>
      </c>
      <c r="F38" s="862">
        <v>800</v>
      </c>
      <c r="G38" s="861">
        <f t="shared" si="13"/>
        <v>5754.3</v>
      </c>
      <c r="H38" s="861">
        <f t="shared" si="13"/>
        <v>0</v>
      </c>
      <c r="I38" s="861">
        <f t="shared" si="1"/>
        <v>5754.3</v>
      </c>
      <c r="J38" s="861">
        <f t="shared" si="13"/>
        <v>0</v>
      </c>
      <c r="K38" s="861">
        <f t="shared" si="14"/>
        <v>5754.3</v>
      </c>
      <c r="L38" s="861"/>
      <c r="M38" s="861">
        <f t="shared" si="3"/>
        <v>5754.3</v>
      </c>
      <c r="N38" s="861"/>
      <c r="O38" s="861">
        <f t="shared" si="4"/>
        <v>5754.3</v>
      </c>
      <c r="P38" s="861"/>
      <c r="Q38" s="859">
        <f t="shared" si="9"/>
        <v>5754.3</v>
      </c>
      <c r="R38" s="861"/>
      <c r="S38" s="861"/>
    </row>
    <row r="39" spans="1:19" ht="31.5" x14ac:dyDescent="0.25">
      <c r="A39" s="319" t="s">
        <v>587</v>
      </c>
      <c r="B39" s="862">
        <v>40</v>
      </c>
      <c r="C39" s="293">
        <v>5</v>
      </c>
      <c r="D39" s="293">
        <v>2</v>
      </c>
      <c r="E39" s="860">
        <v>5222100</v>
      </c>
      <c r="F39" s="862">
        <v>810</v>
      </c>
      <c r="G39" s="861">
        <v>5754.3</v>
      </c>
      <c r="H39" s="861"/>
      <c r="I39" s="861">
        <f t="shared" si="1"/>
        <v>5754.3</v>
      </c>
      <c r="J39" s="861"/>
      <c r="K39" s="861">
        <f t="shared" si="14"/>
        <v>5754.3</v>
      </c>
      <c r="L39" s="861"/>
      <c r="M39" s="861">
        <f t="shared" si="3"/>
        <v>5754.3</v>
      </c>
      <c r="N39" s="861"/>
      <c r="O39" s="861">
        <f t="shared" si="4"/>
        <v>5754.3</v>
      </c>
      <c r="P39" s="861"/>
      <c r="Q39" s="859">
        <f t="shared" si="9"/>
        <v>5754.3</v>
      </c>
      <c r="R39" s="861"/>
      <c r="S39" s="861"/>
    </row>
    <row r="40" spans="1:19" ht="15.75" x14ac:dyDescent="0.25">
      <c r="A40" s="367" t="s">
        <v>1278</v>
      </c>
      <c r="B40" s="857">
        <v>40</v>
      </c>
      <c r="C40" s="362">
        <v>7</v>
      </c>
      <c r="D40" s="362"/>
      <c r="E40" s="858"/>
      <c r="F40" s="857"/>
      <c r="G40" s="859">
        <f>G41</f>
        <v>2769.3</v>
      </c>
      <c r="H40" s="859">
        <f>SUM(H41)</f>
        <v>116</v>
      </c>
      <c r="I40" s="859">
        <f t="shared" ref="I40:K40" si="15">SUM(I41)</f>
        <v>2885.3</v>
      </c>
      <c r="J40" s="859">
        <f>SUM(J41)</f>
        <v>0</v>
      </c>
      <c r="K40" s="859">
        <f t="shared" si="15"/>
        <v>2885.3</v>
      </c>
      <c r="L40" s="859"/>
      <c r="M40" s="859">
        <f t="shared" si="3"/>
        <v>2885.3</v>
      </c>
      <c r="N40" s="859"/>
      <c r="O40" s="859">
        <f t="shared" si="4"/>
        <v>2885.3</v>
      </c>
      <c r="P40" s="859"/>
      <c r="Q40" s="859">
        <f t="shared" si="9"/>
        <v>2885.3</v>
      </c>
      <c r="R40" s="859"/>
      <c r="S40" s="859"/>
    </row>
    <row r="41" spans="1:19" s="898" customFormat="1" ht="15.75" x14ac:dyDescent="0.25">
      <c r="A41" s="754" t="s">
        <v>240</v>
      </c>
      <c r="B41" s="857">
        <v>40</v>
      </c>
      <c r="C41" s="362">
        <v>7</v>
      </c>
      <c r="D41" s="362">
        <v>2</v>
      </c>
      <c r="E41" s="858" t="s">
        <v>358</v>
      </c>
      <c r="F41" s="857" t="s">
        <v>358</v>
      </c>
      <c r="G41" s="859">
        <f>G42+G47</f>
        <v>2769.3</v>
      </c>
      <c r="H41" s="859">
        <f>SUM(H42)</f>
        <v>116</v>
      </c>
      <c r="I41" s="859">
        <f t="shared" si="1"/>
        <v>2885.3</v>
      </c>
      <c r="J41" s="859">
        <f>SUM(J42)</f>
        <v>0</v>
      </c>
      <c r="K41" s="859">
        <f t="shared" ref="K41" si="16">I41+J41</f>
        <v>2885.3</v>
      </c>
      <c r="L41" s="859"/>
      <c r="M41" s="859">
        <f t="shared" si="3"/>
        <v>2885.3</v>
      </c>
      <c r="N41" s="859"/>
      <c r="O41" s="859">
        <f t="shared" si="4"/>
        <v>2885.3</v>
      </c>
      <c r="P41" s="859"/>
      <c r="Q41" s="859">
        <f t="shared" si="9"/>
        <v>2885.3</v>
      </c>
      <c r="R41" s="859"/>
      <c r="S41" s="859"/>
    </row>
    <row r="42" spans="1:19" s="898" customFormat="1" ht="15.75" x14ac:dyDescent="0.25">
      <c r="A42" s="754" t="s">
        <v>1279</v>
      </c>
      <c r="B42" s="857">
        <v>40</v>
      </c>
      <c r="C42" s="362">
        <v>7</v>
      </c>
      <c r="D42" s="362">
        <v>2</v>
      </c>
      <c r="E42" s="860">
        <v>4239900</v>
      </c>
      <c r="F42" s="857">
        <v>600</v>
      </c>
      <c r="G42" s="859">
        <f>SUM(G43+G45)</f>
        <v>2769.3</v>
      </c>
      <c r="H42" s="861">
        <f>SUM(H43+H45)</f>
        <v>116</v>
      </c>
      <c r="I42" s="861">
        <f t="shared" ref="I42:K42" si="17">SUM(I43+I45)</f>
        <v>2885.3</v>
      </c>
      <c r="J42" s="861">
        <f>SUM(J43+J45)</f>
        <v>0</v>
      </c>
      <c r="K42" s="861">
        <f t="shared" si="17"/>
        <v>2885.3</v>
      </c>
      <c r="L42" s="861"/>
      <c r="M42" s="861">
        <f t="shared" si="3"/>
        <v>2885.3</v>
      </c>
      <c r="N42" s="861"/>
      <c r="O42" s="861">
        <f t="shared" si="4"/>
        <v>2885.3</v>
      </c>
      <c r="P42" s="861"/>
      <c r="Q42" s="859">
        <f t="shared" si="9"/>
        <v>2885.3</v>
      </c>
      <c r="R42" s="859"/>
      <c r="S42" s="859"/>
    </row>
    <row r="43" spans="1:19" s="898" customFormat="1" ht="15.75" x14ac:dyDescent="0.25">
      <c r="A43" s="319" t="s">
        <v>582</v>
      </c>
      <c r="B43" s="862">
        <v>40</v>
      </c>
      <c r="C43" s="293">
        <v>7</v>
      </c>
      <c r="D43" s="293">
        <v>2</v>
      </c>
      <c r="E43" s="860">
        <v>4239900</v>
      </c>
      <c r="F43" s="862">
        <v>610</v>
      </c>
      <c r="G43" s="861">
        <f>G44</f>
        <v>1805</v>
      </c>
      <c r="H43" s="861">
        <f>SUM(H44)</f>
        <v>116</v>
      </c>
      <c r="I43" s="1006">
        <f>SUM(G43:H43)</f>
        <v>1921</v>
      </c>
      <c r="J43" s="861">
        <f>SUM(J44)</f>
        <v>0</v>
      </c>
      <c r="K43" s="1006">
        <f>SUM(I43:J43)</f>
        <v>1921</v>
      </c>
      <c r="L43" s="1006"/>
      <c r="M43" s="861">
        <f t="shared" si="3"/>
        <v>1921</v>
      </c>
      <c r="N43" s="1006"/>
      <c r="O43" s="861">
        <f t="shared" si="4"/>
        <v>1921</v>
      </c>
      <c r="P43" s="1006"/>
      <c r="Q43" s="859">
        <f t="shared" si="9"/>
        <v>1921</v>
      </c>
      <c r="R43" s="859"/>
      <c r="S43" s="859"/>
    </row>
    <row r="44" spans="1:19" s="898" customFormat="1" ht="15.75" x14ac:dyDescent="0.25">
      <c r="A44" s="753" t="s">
        <v>584</v>
      </c>
      <c r="B44" s="862">
        <v>40</v>
      </c>
      <c r="C44" s="293">
        <v>7</v>
      </c>
      <c r="D44" s="293">
        <v>2</v>
      </c>
      <c r="E44" s="860">
        <v>4239900</v>
      </c>
      <c r="F44" s="862">
        <v>612</v>
      </c>
      <c r="G44" s="861">
        <v>1805</v>
      </c>
      <c r="H44" s="861">
        <v>116</v>
      </c>
      <c r="I44" s="1006">
        <f t="shared" ref="I44:I46" si="18">SUM(G44:H44)</f>
        <v>1921</v>
      </c>
      <c r="J44" s="861"/>
      <c r="K44" s="1006">
        <f t="shared" ref="K44:K46" si="19">SUM(I44:J44)</f>
        <v>1921</v>
      </c>
      <c r="L44" s="1006"/>
      <c r="M44" s="861">
        <f t="shared" si="3"/>
        <v>1921</v>
      </c>
      <c r="N44" s="1006"/>
      <c r="O44" s="861">
        <f t="shared" si="4"/>
        <v>1921</v>
      </c>
      <c r="P44" s="1006"/>
      <c r="Q44" s="859">
        <f t="shared" si="9"/>
        <v>1921</v>
      </c>
      <c r="R44" s="859"/>
      <c r="S44" s="859"/>
    </row>
    <row r="45" spans="1:19" s="898" customFormat="1" ht="15.75" x14ac:dyDescent="0.25">
      <c r="A45" s="319" t="s">
        <v>598</v>
      </c>
      <c r="B45" s="862">
        <v>40</v>
      </c>
      <c r="C45" s="293">
        <v>7</v>
      </c>
      <c r="D45" s="293">
        <v>2</v>
      </c>
      <c r="E45" s="860">
        <v>4239900</v>
      </c>
      <c r="F45" s="862">
        <v>620</v>
      </c>
      <c r="G45" s="861">
        <f>G46</f>
        <v>964.3</v>
      </c>
      <c r="H45" s="861">
        <f>SUM(H46)</f>
        <v>0</v>
      </c>
      <c r="I45" s="1006">
        <f t="shared" si="18"/>
        <v>964.3</v>
      </c>
      <c r="J45" s="861">
        <f>SUM(J46)</f>
        <v>0</v>
      </c>
      <c r="K45" s="1006">
        <f t="shared" si="19"/>
        <v>964.3</v>
      </c>
      <c r="L45" s="1006"/>
      <c r="M45" s="861">
        <f t="shared" si="3"/>
        <v>964.3</v>
      </c>
      <c r="N45" s="1006"/>
      <c r="O45" s="861">
        <f t="shared" si="4"/>
        <v>964.3</v>
      </c>
      <c r="P45" s="1006"/>
      <c r="Q45" s="859">
        <f t="shared" si="9"/>
        <v>964.3</v>
      </c>
      <c r="R45" s="859"/>
      <c r="S45" s="859"/>
    </row>
    <row r="46" spans="1:19" s="898" customFormat="1" ht="15.75" x14ac:dyDescent="0.25">
      <c r="A46" s="753" t="s">
        <v>600</v>
      </c>
      <c r="B46" s="862">
        <v>40</v>
      </c>
      <c r="C46" s="293">
        <v>7</v>
      </c>
      <c r="D46" s="293">
        <v>2</v>
      </c>
      <c r="E46" s="860">
        <v>4239900</v>
      </c>
      <c r="F46" s="862">
        <v>622</v>
      </c>
      <c r="G46" s="861">
        <v>964.3</v>
      </c>
      <c r="H46" s="861"/>
      <c r="I46" s="1006">
        <f t="shared" si="18"/>
        <v>964.3</v>
      </c>
      <c r="J46" s="861"/>
      <c r="K46" s="1006">
        <f t="shared" si="19"/>
        <v>964.3</v>
      </c>
      <c r="L46" s="1006"/>
      <c r="M46" s="861">
        <f t="shared" si="3"/>
        <v>964.3</v>
      </c>
      <c r="N46" s="1006"/>
      <c r="O46" s="861">
        <f t="shared" si="4"/>
        <v>964.3</v>
      </c>
      <c r="P46" s="1006"/>
      <c r="Q46" s="859">
        <f t="shared" si="9"/>
        <v>964.3</v>
      </c>
      <c r="R46" s="859"/>
      <c r="S46" s="859"/>
    </row>
    <row r="47" spans="1:19" ht="15.75" hidden="1" x14ac:dyDescent="0.25">
      <c r="A47" s="319" t="s">
        <v>585</v>
      </c>
      <c r="B47" s="862">
        <v>40</v>
      </c>
      <c r="C47" s="293">
        <v>7</v>
      </c>
      <c r="D47" s="293">
        <v>2</v>
      </c>
      <c r="E47" s="860">
        <v>5220000</v>
      </c>
      <c r="F47" s="862" t="s">
        <v>358</v>
      </c>
      <c r="G47" s="861">
        <f t="shared" ref="G47:G51" si="20">SUM(G48)</f>
        <v>0</v>
      </c>
      <c r="H47" s="861"/>
      <c r="I47" s="859">
        <f t="shared" si="1"/>
        <v>0</v>
      </c>
      <c r="J47" s="861"/>
      <c r="K47" s="859">
        <f t="shared" ref="K47:K68" si="21">I47+J47</f>
        <v>0</v>
      </c>
      <c r="L47" s="859"/>
      <c r="M47" s="859">
        <f t="shared" si="3"/>
        <v>0</v>
      </c>
      <c r="N47" s="859"/>
      <c r="O47" s="859">
        <f t="shared" si="4"/>
        <v>0</v>
      </c>
      <c r="P47" s="859"/>
      <c r="Q47" s="859">
        <f t="shared" si="9"/>
        <v>0</v>
      </c>
      <c r="R47" s="861">
        <v>0</v>
      </c>
      <c r="S47" s="861">
        <v>0</v>
      </c>
    </row>
    <row r="48" spans="1:19" ht="15.75" hidden="1" x14ac:dyDescent="0.25">
      <c r="A48" s="319" t="s">
        <v>601</v>
      </c>
      <c r="B48" s="862">
        <v>40</v>
      </c>
      <c r="C48" s="293">
        <v>7</v>
      </c>
      <c r="D48" s="293">
        <v>2</v>
      </c>
      <c r="E48" s="860">
        <v>5222800</v>
      </c>
      <c r="F48" s="862" t="s">
        <v>358</v>
      </c>
      <c r="G48" s="861">
        <f t="shared" si="20"/>
        <v>0</v>
      </c>
      <c r="H48" s="861"/>
      <c r="I48" s="859">
        <f t="shared" si="1"/>
        <v>0</v>
      </c>
      <c r="J48" s="861"/>
      <c r="K48" s="859">
        <f t="shared" si="21"/>
        <v>0</v>
      </c>
      <c r="L48" s="859"/>
      <c r="M48" s="859">
        <f t="shared" si="3"/>
        <v>0</v>
      </c>
      <c r="N48" s="859"/>
      <c r="O48" s="859">
        <f t="shared" si="4"/>
        <v>0</v>
      </c>
      <c r="P48" s="859"/>
      <c r="Q48" s="859">
        <f t="shared" si="9"/>
        <v>0</v>
      </c>
      <c r="R48" s="861">
        <v>0</v>
      </c>
      <c r="S48" s="861">
        <v>0</v>
      </c>
    </row>
    <row r="49" spans="1:21" ht="31.5" hidden="1" x14ac:dyDescent="0.25">
      <c r="A49" s="319" t="s">
        <v>724</v>
      </c>
      <c r="B49" s="862">
        <v>40</v>
      </c>
      <c r="C49" s="293">
        <v>7</v>
      </c>
      <c r="D49" s="293">
        <v>2</v>
      </c>
      <c r="E49" s="860">
        <v>5222810</v>
      </c>
      <c r="F49" s="862" t="s">
        <v>358</v>
      </c>
      <c r="G49" s="861">
        <f t="shared" si="20"/>
        <v>0</v>
      </c>
      <c r="H49" s="861"/>
      <c r="I49" s="859">
        <f t="shared" si="1"/>
        <v>0</v>
      </c>
      <c r="J49" s="861"/>
      <c r="K49" s="859">
        <f t="shared" si="21"/>
        <v>0</v>
      </c>
      <c r="L49" s="859"/>
      <c r="M49" s="859">
        <f t="shared" si="3"/>
        <v>0</v>
      </c>
      <c r="N49" s="859"/>
      <c r="O49" s="859">
        <f t="shared" si="4"/>
        <v>0</v>
      </c>
      <c r="P49" s="859"/>
      <c r="Q49" s="859">
        <f t="shared" si="9"/>
        <v>0</v>
      </c>
      <c r="R49" s="861">
        <v>0</v>
      </c>
      <c r="S49" s="861">
        <v>0</v>
      </c>
    </row>
    <row r="50" spans="1:21" ht="31.5" hidden="1" x14ac:dyDescent="0.25">
      <c r="A50" s="319" t="s">
        <v>596</v>
      </c>
      <c r="B50" s="862">
        <v>40</v>
      </c>
      <c r="C50" s="293">
        <v>7</v>
      </c>
      <c r="D50" s="293">
        <v>2</v>
      </c>
      <c r="E50" s="860">
        <v>5222810</v>
      </c>
      <c r="F50" s="862">
        <v>600</v>
      </c>
      <c r="G50" s="861">
        <f t="shared" si="20"/>
        <v>0</v>
      </c>
      <c r="H50" s="861"/>
      <c r="I50" s="859">
        <f t="shared" si="1"/>
        <v>0</v>
      </c>
      <c r="J50" s="861"/>
      <c r="K50" s="859">
        <f t="shared" si="21"/>
        <v>0</v>
      </c>
      <c r="L50" s="859"/>
      <c r="M50" s="859">
        <f t="shared" si="3"/>
        <v>0</v>
      </c>
      <c r="N50" s="859"/>
      <c r="O50" s="859">
        <f t="shared" si="4"/>
        <v>0</v>
      </c>
      <c r="P50" s="859"/>
      <c r="Q50" s="859">
        <f t="shared" si="9"/>
        <v>0</v>
      </c>
      <c r="R50" s="861"/>
      <c r="S50" s="861"/>
    </row>
    <row r="51" spans="1:21" ht="15.75" hidden="1" x14ac:dyDescent="0.25">
      <c r="A51" s="319" t="s">
        <v>582</v>
      </c>
      <c r="B51" s="862">
        <v>40</v>
      </c>
      <c r="C51" s="293">
        <v>7</v>
      </c>
      <c r="D51" s="293">
        <v>2</v>
      </c>
      <c r="E51" s="860">
        <v>5222810</v>
      </c>
      <c r="F51" s="862">
        <v>610</v>
      </c>
      <c r="G51" s="861">
        <f t="shared" si="20"/>
        <v>0</v>
      </c>
      <c r="H51" s="861"/>
      <c r="I51" s="859">
        <f t="shared" si="1"/>
        <v>0</v>
      </c>
      <c r="J51" s="861"/>
      <c r="K51" s="859">
        <f t="shared" si="21"/>
        <v>0</v>
      </c>
      <c r="L51" s="859"/>
      <c r="M51" s="859">
        <f t="shared" si="3"/>
        <v>0</v>
      </c>
      <c r="N51" s="859"/>
      <c r="O51" s="859">
        <f t="shared" si="4"/>
        <v>0</v>
      </c>
      <c r="P51" s="859"/>
      <c r="Q51" s="859">
        <f t="shared" si="9"/>
        <v>0</v>
      </c>
      <c r="R51" s="861">
        <v>0</v>
      </c>
      <c r="S51" s="861">
        <v>0</v>
      </c>
    </row>
    <row r="52" spans="1:21" ht="15.75" hidden="1" x14ac:dyDescent="0.25">
      <c r="A52" s="753" t="s">
        <v>584</v>
      </c>
      <c r="B52" s="862">
        <v>40</v>
      </c>
      <c r="C52" s="293">
        <v>7</v>
      </c>
      <c r="D52" s="293">
        <v>2</v>
      </c>
      <c r="E52" s="860">
        <v>5222810</v>
      </c>
      <c r="F52" s="862">
        <v>612</v>
      </c>
      <c r="G52" s="861"/>
      <c r="H52" s="861"/>
      <c r="I52" s="859">
        <f t="shared" si="1"/>
        <v>0</v>
      </c>
      <c r="J52" s="861"/>
      <c r="K52" s="859">
        <f t="shared" si="21"/>
        <v>0</v>
      </c>
      <c r="L52" s="859"/>
      <c r="M52" s="859">
        <f t="shared" si="3"/>
        <v>0</v>
      </c>
      <c r="N52" s="859"/>
      <c r="O52" s="859">
        <f t="shared" si="4"/>
        <v>0</v>
      </c>
      <c r="P52" s="859"/>
      <c r="Q52" s="859">
        <f t="shared" si="9"/>
        <v>0</v>
      </c>
      <c r="R52" s="861">
        <v>0</v>
      </c>
      <c r="S52" s="861">
        <v>0</v>
      </c>
    </row>
    <row r="53" spans="1:21" s="898" customFormat="1" ht="15.75" x14ac:dyDescent="0.25">
      <c r="A53" s="367" t="s">
        <v>722</v>
      </c>
      <c r="B53" s="857">
        <v>40</v>
      </c>
      <c r="C53" s="362">
        <v>8</v>
      </c>
      <c r="D53" s="362" t="s">
        <v>358</v>
      </c>
      <c r="E53" s="858" t="s">
        <v>358</v>
      </c>
      <c r="F53" s="857" t="s">
        <v>358</v>
      </c>
      <c r="G53" s="859">
        <f>SUM(G54)</f>
        <v>326.39999999999998</v>
      </c>
      <c r="H53" s="859">
        <f>SUM(H54)</f>
        <v>345</v>
      </c>
      <c r="I53" s="859">
        <f t="shared" si="1"/>
        <v>671.4</v>
      </c>
      <c r="J53" s="859">
        <f>SUM(J54)</f>
        <v>500</v>
      </c>
      <c r="K53" s="859">
        <f t="shared" si="21"/>
        <v>1171.4000000000001</v>
      </c>
      <c r="L53" s="859"/>
      <c r="M53" s="859">
        <f t="shared" si="3"/>
        <v>1171.4000000000001</v>
      </c>
      <c r="N53" s="859">
        <f>N54</f>
        <v>900</v>
      </c>
      <c r="O53" s="859">
        <f t="shared" si="4"/>
        <v>2071.4</v>
      </c>
      <c r="P53" s="859">
        <f>P54</f>
        <v>2.1</v>
      </c>
      <c r="Q53" s="859">
        <f t="shared" si="9"/>
        <v>2073.5</v>
      </c>
      <c r="R53" s="859">
        <f>SUM(R54)</f>
        <v>126.4</v>
      </c>
      <c r="S53" s="859">
        <f>SUM(S54)</f>
        <v>126.4</v>
      </c>
      <c r="U53" s="1002"/>
    </row>
    <row r="54" spans="1:21" s="898" customFormat="1" ht="15.75" x14ac:dyDescent="0.25">
      <c r="A54" s="367" t="s">
        <v>288</v>
      </c>
      <c r="B54" s="857">
        <v>40</v>
      </c>
      <c r="C54" s="362">
        <v>8</v>
      </c>
      <c r="D54" s="362">
        <v>1</v>
      </c>
      <c r="E54" s="858" t="s">
        <v>358</v>
      </c>
      <c r="F54" s="857" t="s">
        <v>358</v>
      </c>
      <c r="G54" s="859">
        <f>SUM(G55+G65+G73+G77+G79)</f>
        <v>326.39999999999998</v>
      </c>
      <c r="H54" s="859">
        <f>SUM(H55+H65)</f>
        <v>345</v>
      </c>
      <c r="I54" s="859">
        <f t="shared" si="1"/>
        <v>671.4</v>
      </c>
      <c r="J54" s="859">
        <f>SUM(J55+J65)</f>
        <v>500</v>
      </c>
      <c r="K54" s="859">
        <f t="shared" si="21"/>
        <v>1171.4000000000001</v>
      </c>
      <c r="L54" s="859"/>
      <c r="M54" s="859">
        <f t="shared" si="3"/>
        <v>1171.4000000000001</v>
      </c>
      <c r="N54" s="859">
        <f>N73</f>
        <v>900</v>
      </c>
      <c r="O54" s="859">
        <f t="shared" si="4"/>
        <v>2071.4</v>
      </c>
      <c r="P54" s="859">
        <f>P73+P65</f>
        <v>2.1</v>
      </c>
      <c r="Q54" s="859">
        <f t="shared" si="9"/>
        <v>2073.5</v>
      </c>
      <c r="R54" s="859">
        <f>SUM(R55+R65)</f>
        <v>126.4</v>
      </c>
      <c r="S54" s="859">
        <f>SUM(S55+S65)</f>
        <v>126.4</v>
      </c>
    </row>
    <row r="55" spans="1:21" ht="15.75" x14ac:dyDescent="0.25">
      <c r="A55" s="319" t="s">
        <v>585</v>
      </c>
      <c r="B55" s="862">
        <v>40</v>
      </c>
      <c r="C55" s="293">
        <v>8</v>
      </c>
      <c r="D55" s="293">
        <v>1</v>
      </c>
      <c r="E55" s="860">
        <v>5220000</v>
      </c>
      <c r="F55" s="862" t="s">
        <v>358</v>
      </c>
      <c r="G55" s="861">
        <f>SUM(G56)</f>
        <v>200</v>
      </c>
      <c r="H55" s="861">
        <f>SUM(H56)</f>
        <v>0</v>
      </c>
      <c r="I55" s="861">
        <f t="shared" si="1"/>
        <v>200</v>
      </c>
      <c r="J55" s="861">
        <f>SUM(J56)</f>
        <v>0</v>
      </c>
      <c r="K55" s="861">
        <f t="shared" si="21"/>
        <v>200</v>
      </c>
      <c r="L55" s="861"/>
      <c r="M55" s="861">
        <f t="shared" si="3"/>
        <v>200</v>
      </c>
      <c r="N55" s="861"/>
      <c r="O55" s="861">
        <f t="shared" si="4"/>
        <v>200</v>
      </c>
      <c r="P55" s="861"/>
      <c r="Q55" s="859">
        <f t="shared" si="9"/>
        <v>200</v>
      </c>
      <c r="R55" s="861"/>
      <c r="S55" s="861"/>
    </row>
    <row r="56" spans="1:21" ht="15.75" x14ac:dyDescent="0.25">
      <c r="A56" s="319" t="s">
        <v>601</v>
      </c>
      <c r="B56" s="862">
        <v>40</v>
      </c>
      <c r="C56" s="293">
        <v>8</v>
      </c>
      <c r="D56" s="293">
        <v>1</v>
      </c>
      <c r="E56" s="860">
        <v>5222800</v>
      </c>
      <c r="F56" s="862" t="s">
        <v>358</v>
      </c>
      <c r="G56" s="861">
        <f>SUM(G61+G57)</f>
        <v>200</v>
      </c>
      <c r="H56" s="861">
        <f>SUM(H61+H57)</f>
        <v>0</v>
      </c>
      <c r="I56" s="861">
        <f t="shared" si="1"/>
        <v>200</v>
      </c>
      <c r="J56" s="861">
        <f>SUM(J61+J57)</f>
        <v>0</v>
      </c>
      <c r="K56" s="861">
        <f t="shared" si="21"/>
        <v>200</v>
      </c>
      <c r="L56" s="861"/>
      <c r="M56" s="861">
        <f t="shared" si="3"/>
        <v>200</v>
      </c>
      <c r="N56" s="861"/>
      <c r="O56" s="861">
        <f t="shared" si="4"/>
        <v>200</v>
      </c>
      <c r="P56" s="861"/>
      <c r="Q56" s="859">
        <f t="shared" si="9"/>
        <v>200</v>
      </c>
      <c r="R56" s="861"/>
      <c r="S56" s="861"/>
    </row>
    <row r="57" spans="1:21" ht="15.75" x14ac:dyDescent="0.25">
      <c r="A57" s="319" t="s">
        <v>602</v>
      </c>
      <c r="B57" s="862">
        <v>40</v>
      </c>
      <c r="C57" s="293">
        <v>8</v>
      </c>
      <c r="D57" s="293">
        <v>1</v>
      </c>
      <c r="E57" s="860">
        <v>5222805</v>
      </c>
      <c r="F57" s="862" t="s">
        <v>358</v>
      </c>
      <c r="G57" s="861">
        <f t="shared" ref="G57:J59" si="22">SUM(G58)</f>
        <v>0</v>
      </c>
      <c r="H57" s="861">
        <f t="shared" si="22"/>
        <v>0</v>
      </c>
      <c r="I57" s="861">
        <f t="shared" si="1"/>
        <v>0</v>
      </c>
      <c r="J57" s="861">
        <f t="shared" si="22"/>
        <v>0</v>
      </c>
      <c r="K57" s="861">
        <f t="shared" si="21"/>
        <v>0</v>
      </c>
      <c r="L57" s="861"/>
      <c r="M57" s="861">
        <f t="shared" si="3"/>
        <v>0</v>
      </c>
      <c r="N57" s="861"/>
      <c r="O57" s="861">
        <f t="shared" si="4"/>
        <v>0</v>
      </c>
      <c r="P57" s="861"/>
      <c r="Q57" s="859">
        <f t="shared" si="9"/>
        <v>0</v>
      </c>
      <c r="R57" s="861"/>
      <c r="S57" s="861"/>
    </row>
    <row r="58" spans="1:21" ht="31.5" x14ac:dyDescent="0.25">
      <c r="A58" s="319" t="s">
        <v>596</v>
      </c>
      <c r="B58" s="862">
        <v>40</v>
      </c>
      <c r="C58" s="293">
        <v>8</v>
      </c>
      <c r="D58" s="293">
        <v>1</v>
      </c>
      <c r="E58" s="860">
        <v>5222805</v>
      </c>
      <c r="F58" s="862">
        <v>600</v>
      </c>
      <c r="G58" s="861">
        <f t="shared" si="22"/>
        <v>0</v>
      </c>
      <c r="H58" s="861">
        <f t="shared" si="22"/>
        <v>0</v>
      </c>
      <c r="I58" s="861">
        <f t="shared" si="1"/>
        <v>0</v>
      </c>
      <c r="J58" s="861">
        <f t="shared" si="22"/>
        <v>0</v>
      </c>
      <c r="K58" s="861">
        <f t="shared" si="21"/>
        <v>0</v>
      </c>
      <c r="L58" s="861"/>
      <c r="M58" s="861">
        <f t="shared" si="3"/>
        <v>0</v>
      </c>
      <c r="N58" s="861"/>
      <c r="O58" s="861">
        <f t="shared" si="4"/>
        <v>0</v>
      </c>
      <c r="P58" s="861"/>
      <c r="Q58" s="859">
        <f t="shared" si="9"/>
        <v>0</v>
      </c>
      <c r="R58" s="861"/>
      <c r="S58" s="861"/>
    </row>
    <row r="59" spans="1:21" ht="15.75" x14ac:dyDescent="0.25">
      <c r="A59" s="319" t="s">
        <v>598</v>
      </c>
      <c r="B59" s="862">
        <v>40</v>
      </c>
      <c r="C59" s="293">
        <v>8</v>
      </c>
      <c r="D59" s="293">
        <v>1</v>
      </c>
      <c r="E59" s="860">
        <v>5222805</v>
      </c>
      <c r="F59" s="862">
        <v>620</v>
      </c>
      <c r="G59" s="861">
        <f t="shared" si="22"/>
        <v>0</v>
      </c>
      <c r="H59" s="861">
        <f t="shared" si="22"/>
        <v>0</v>
      </c>
      <c r="I59" s="861">
        <f t="shared" si="1"/>
        <v>0</v>
      </c>
      <c r="J59" s="861">
        <f t="shared" si="22"/>
        <v>0</v>
      </c>
      <c r="K59" s="861">
        <f t="shared" si="21"/>
        <v>0</v>
      </c>
      <c r="L59" s="861"/>
      <c r="M59" s="861">
        <f t="shared" si="3"/>
        <v>0</v>
      </c>
      <c r="N59" s="861"/>
      <c r="O59" s="861">
        <f t="shared" si="4"/>
        <v>0</v>
      </c>
      <c r="P59" s="861"/>
      <c r="Q59" s="859">
        <f t="shared" si="9"/>
        <v>0</v>
      </c>
      <c r="R59" s="861"/>
      <c r="S59" s="861"/>
    </row>
    <row r="60" spans="1:21" ht="15.75" x14ac:dyDescent="0.25">
      <c r="A60" s="753" t="s">
        <v>600</v>
      </c>
      <c r="B60" s="862">
        <v>40</v>
      </c>
      <c r="C60" s="293">
        <v>8</v>
      </c>
      <c r="D60" s="293">
        <v>1</v>
      </c>
      <c r="E60" s="860">
        <v>5222805</v>
      </c>
      <c r="F60" s="862">
        <v>622</v>
      </c>
      <c r="G60" s="861"/>
      <c r="H60" s="861"/>
      <c r="I60" s="861">
        <f t="shared" si="1"/>
        <v>0</v>
      </c>
      <c r="J60" s="861"/>
      <c r="K60" s="861">
        <f t="shared" si="21"/>
        <v>0</v>
      </c>
      <c r="L60" s="861"/>
      <c r="M60" s="861">
        <f t="shared" si="3"/>
        <v>0</v>
      </c>
      <c r="N60" s="861"/>
      <c r="O60" s="861">
        <f t="shared" si="4"/>
        <v>0</v>
      </c>
      <c r="P60" s="861"/>
      <c r="Q60" s="859">
        <f t="shared" si="9"/>
        <v>0</v>
      </c>
      <c r="R60" s="861"/>
      <c r="S60" s="861"/>
    </row>
    <row r="61" spans="1:21" ht="15.75" x14ac:dyDescent="0.25">
      <c r="A61" s="319" t="s">
        <v>603</v>
      </c>
      <c r="B61" s="862">
        <v>40</v>
      </c>
      <c r="C61" s="293">
        <v>8</v>
      </c>
      <c r="D61" s="293">
        <v>1</v>
      </c>
      <c r="E61" s="860">
        <v>5222806</v>
      </c>
      <c r="F61" s="862" t="s">
        <v>358</v>
      </c>
      <c r="G61" s="861">
        <f t="shared" ref="G61:J63" si="23">SUM(G62)</f>
        <v>200</v>
      </c>
      <c r="H61" s="861">
        <f t="shared" si="23"/>
        <v>0</v>
      </c>
      <c r="I61" s="861">
        <f t="shared" si="1"/>
        <v>200</v>
      </c>
      <c r="J61" s="861">
        <f t="shared" si="23"/>
        <v>0</v>
      </c>
      <c r="K61" s="861">
        <f t="shared" si="21"/>
        <v>200</v>
      </c>
      <c r="L61" s="861"/>
      <c r="M61" s="861">
        <f t="shared" si="3"/>
        <v>200</v>
      </c>
      <c r="N61" s="861"/>
      <c r="O61" s="861">
        <f t="shared" si="4"/>
        <v>200</v>
      </c>
      <c r="P61" s="861"/>
      <c r="Q61" s="859">
        <f t="shared" si="9"/>
        <v>200</v>
      </c>
      <c r="R61" s="861"/>
      <c r="S61" s="861"/>
    </row>
    <row r="62" spans="1:21" ht="31.5" x14ac:dyDescent="0.25">
      <c r="A62" s="319" t="s">
        <v>596</v>
      </c>
      <c r="B62" s="862">
        <v>40</v>
      </c>
      <c r="C62" s="293">
        <v>8</v>
      </c>
      <c r="D62" s="293">
        <v>1</v>
      </c>
      <c r="E62" s="860">
        <v>5222806</v>
      </c>
      <c r="F62" s="862">
        <v>600</v>
      </c>
      <c r="G62" s="861">
        <f t="shared" si="23"/>
        <v>200</v>
      </c>
      <c r="H62" s="861">
        <f t="shared" si="23"/>
        <v>0</v>
      </c>
      <c r="I62" s="861">
        <f t="shared" si="1"/>
        <v>200</v>
      </c>
      <c r="J62" s="861">
        <f t="shared" si="23"/>
        <v>0</v>
      </c>
      <c r="K62" s="861">
        <f t="shared" si="21"/>
        <v>200</v>
      </c>
      <c r="L62" s="861"/>
      <c r="M62" s="861">
        <f t="shared" si="3"/>
        <v>200</v>
      </c>
      <c r="N62" s="861"/>
      <c r="O62" s="861">
        <f t="shared" si="4"/>
        <v>200</v>
      </c>
      <c r="P62" s="861"/>
      <c r="Q62" s="859">
        <f t="shared" si="9"/>
        <v>200</v>
      </c>
      <c r="R62" s="861"/>
      <c r="S62" s="861"/>
    </row>
    <row r="63" spans="1:21" ht="15.75" x14ac:dyDescent="0.25">
      <c r="A63" s="319" t="s">
        <v>582</v>
      </c>
      <c r="B63" s="862">
        <v>40</v>
      </c>
      <c r="C63" s="293">
        <v>8</v>
      </c>
      <c r="D63" s="293">
        <v>1</v>
      </c>
      <c r="E63" s="860">
        <v>5222806</v>
      </c>
      <c r="F63" s="862">
        <v>610</v>
      </c>
      <c r="G63" s="861">
        <f t="shared" si="23"/>
        <v>200</v>
      </c>
      <c r="H63" s="861">
        <f t="shared" si="23"/>
        <v>0</v>
      </c>
      <c r="I63" s="861">
        <f t="shared" si="1"/>
        <v>200</v>
      </c>
      <c r="J63" s="861">
        <f t="shared" si="23"/>
        <v>0</v>
      </c>
      <c r="K63" s="861">
        <f t="shared" si="21"/>
        <v>200</v>
      </c>
      <c r="L63" s="861"/>
      <c r="M63" s="861">
        <f t="shared" si="3"/>
        <v>200</v>
      </c>
      <c r="N63" s="861"/>
      <c r="O63" s="861">
        <f t="shared" si="4"/>
        <v>200</v>
      </c>
      <c r="P63" s="861"/>
      <c r="Q63" s="859">
        <f t="shared" si="9"/>
        <v>200</v>
      </c>
      <c r="R63" s="861"/>
      <c r="S63" s="861"/>
    </row>
    <row r="64" spans="1:21" ht="15.75" x14ac:dyDescent="0.25">
      <c r="A64" s="753" t="s">
        <v>584</v>
      </c>
      <c r="B64" s="862">
        <v>40</v>
      </c>
      <c r="C64" s="293">
        <v>8</v>
      </c>
      <c r="D64" s="293">
        <v>1</v>
      </c>
      <c r="E64" s="860">
        <v>5222806</v>
      </c>
      <c r="F64" s="862">
        <v>612</v>
      </c>
      <c r="G64" s="861">
        <v>200</v>
      </c>
      <c r="H64" s="861"/>
      <c r="I64" s="861">
        <f t="shared" si="1"/>
        <v>200</v>
      </c>
      <c r="J64" s="861"/>
      <c r="K64" s="861">
        <f t="shared" si="21"/>
        <v>200</v>
      </c>
      <c r="L64" s="861"/>
      <c r="M64" s="861">
        <f t="shared" si="3"/>
        <v>200</v>
      </c>
      <c r="N64" s="861"/>
      <c r="O64" s="861">
        <f t="shared" si="4"/>
        <v>200</v>
      </c>
      <c r="P64" s="861"/>
      <c r="Q64" s="859">
        <f t="shared" si="9"/>
        <v>200</v>
      </c>
      <c r="R64" s="861"/>
      <c r="S64" s="861"/>
    </row>
    <row r="65" spans="1:21" ht="31.5" x14ac:dyDescent="0.25">
      <c r="A65" s="319" t="s">
        <v>594</v>
      </c>
      <c r="B65" s="862">
        <v>40</v>
      </c>
      <c r="C65" s="293">
        <v>8</v>
      </c>
      <c r="D65" s="293">
        <v>1</v>
      </c>
      <c r="E65" s="860">
        <v>4400000</v>
      </c>
      <c r="F65" s="862" t="s">
        <v>358</v>
      </c>
      <c r="G65" s="861">
        <f>G66+G73</f>
        <v>126.4</v>
      </c>
      <c r="H65" s="861">
        <f>H66+H73</f>
        <v>345</v>
      </c>
      <c r="I65" s="861">
        <f t="shared" si="1"/>
        <v>471.4</v>
      </c>
      <c r="J65" s="861">
        <f>J66+J73+J75</f>
        <v>500</v>
      </c>
      <c r="K65" s="861">
        <f t="shared" si="21"/>
        <v>971.4</v>
      </c>
      <c r="L65" s="861"/>
      <c r="M65" s="861">
        <f>K65+L65</f>
        <v>971.4</v>
      </c>
      <c r="N65" s="861">
        <f>N73</f>
        <v>900</v>
      </c>
      <c r="O65" s="861">
        <f t="shared" si="4"/>
        <v>1871.4</v>
      </c>
      <c r="P65" s="861">
        <f>P73+P71</f>
        <v>2.1</v>
      </c>
      <c r="Q65" s="859">
        <f>O65+P65</f>
        <v>1873.5</v>
      </c>
      <c r="R65" s="861">
        <f t="shared" ref="G65:S67" si="24">R66</f>
        <v>126.4</v>
      </c>
      <c r="S65" s="861">
        <f t="shared" si="24"/>
        <v>126.4</v>
      </c>
      <c r="U65" s="929"/>
    </row>
    <row r="66" spans="1:21" ht="27" customHeight="1" x14ac:dyDescent="0.25">
      <c r="A66" s="930" t="s">
        <v>595</v>
      </c>
      <c r="B66" s="862">
        <v>40</v>
      </c>
      <c r="C66" s="293">
        <v>8</v>
      </c>
      <c r="D66" s="293">
        <v>1</v>
      </c>
      <c r="E66" s="860">
        <v>4400200</v>
      </c>
      <c r="F66" s="862" t="s">
        <v>358</v>
      </c>
      <c r="G66" s="861">
        <f t="shared" si="24"/>
        <v>126.4</v>
      </c>
      <c r="H66" s="861">
        <f t="shared" si="24"/>
        <v>0</v>
      </c>
      <c r="I66" s="861">
        <f t="shared" si="1"/>
        <v>126.4</v>
      </c>
      <c r="J66" s="861">
        <f t="shared" si="24"/>
        <v>0</v>
      </c>
      <c r="K66" s="861">
        <f t="shared" si="21"/>
        <v>126.4</v>
      </c>
      <c r="L66" s="861"/>
      <c r="M66" s="861">
        <f t="shared" si="3"/>
        <v>126.4</v>
      </c>
      <c r="N66" s="861"/>
      <c r="O66" s="861">
        <f t="shared" si="4"/>
        <v>126.4</v>
      </c>
      <c r="P66" s="861"/>
      <c r="Q66" s="859">
        <f t="shared" si="9"/>
        <v>126.4</v>
      </c>
      <c r="R66" s="861">
        <f t="shared" si="24"/>
        <v>126.4</v>
      </c>
      <c r="S66" s="861">
        <f t="shared" si="24"/>
        <v>126.4</v>
      </c>
    </row>
    <row r="67" spans="1:21" ht="31.5" x14ac:dyDescent="0.25">
      <c r="A67" s="319" t="s">
        <v>596</v>
      </c>
      <c r="B67" s="862">
        <v>40</v>
      </c>
      <c r="C67" s="293">
        <v>8</v>
      </c>
      <c r="D67" s="293">
        <v>1</v>
      </c>
      <c r="E67" s="860">
        <v>4400200</v>
      </c>
      <c r="F67" s="862">
        <v>600</v>
      </c>
      <c r="G67" s="861">
        <f t="shared" si="24"/>
        <v>126.4</v>
      </c>
      <c r="H67" s="861">
        <f t="shared" si="24"/>
        <v>0</v>
      </c>
      <c r="I67" s="861">
        <f t="shared" si="1"/>
        <v>126.4</v>
      </c>
      <c r="J67" s="861">
        <f t="shared" si="24"/>
        <v>0</v>
      </c>
      <c r="K67" s="861">
        <f t="shared" si="21"/>
        <v>126.4</v>
      </c>
      <c r="L67" s="861"/>
      <c r="M67" s="861">
        <f t="shared" si="3"/>
        <v>126.4</v>
      </c>
      <c r="N67" s="861"/>
      <c r="O67" s="861">
        <f t="shared" si="4"/>
        <v>126.4</v>
      </c>
      <c r="P67" s="861"/>
      <c r="Q67" s="859">
        <f t="shared" si="9"/>
        <v>126.4</v>
      </c>
      <c r="R67" s="861">
        <f t="shared" si="24"/>
        <v>126.4</v>
      </c>
      <c r="S67" s="861">
        <f t="shared" si="24"/>
        <v>126.4</v>
      </c>
    </row>
    <row r="68" spans="1:21" ht="15.75" x14ac:dyDescent="0.25">
      <c r="A68" s="319" t="s">
        <v>582</v>
      </c>
      <c r="B68" s="862">
        <v>40</v>
      </c>
      <c r="C68" s="293">
        <v>8</v>
      </c>
      <c r="D68" s="293">
        <v>1</v>
      </c>
      <c r="E68" s="860">
        <v>4400200</v>
      </c>
      <c r="F68" s="862">
        <v>610</v>
      </c>
      <c r="G68" s="861">
        <f>G69</f>
        <v>126.4</v>
      </c>
      <c r="H68" s="861">
        <f>H69</f>
        <v>0</v>
      </c>
      <c r="I68" s="861">
        <f t="shared" si="1"/>
        <v>126.4</v>
      </c>
      <c r="J68" s="861">
        <f>J69</f>
        <v>0</v>
      </c>
      <c r="K68" s="861">
        <f t="shared" si="21"/>
        <v>126.4</v>
      </c>
      <c r="L68" s="861"/>
      <c r="M68" s="861">
        <f t="shared" si="3"/>
        <v>126.4</v>
      </c>
      <c r="N68" s="861"/>
      <c r="O68" s="861">
        <f t="shared" si="4"/>
        <v>126.4</v>
      </c>
      <c r="P68" s="861"/>
      <c r="Q68" s="859">
        <f t="shared" si="9"/>
        <v>126.4</v>
      </c>
      <c r="R68" s="861">
        <f>R69</f>
        <v>126.4</v>
      </c>
      <c r="S68" s="861">
        <f>S69</f>
        <v>126.4</v>
      </c>
    </row>
    <row r="69" spans="1:21" ht="15.75" x14ac:dyDescent="0.25">
      <c r="A69" s="753" t="s">
        <v>584</v>
      </c>
      <c r="B69" s="862">
        <v>40</v>
      </c>
      <c r="C69" s="293">
        <v>8</v>
      </c>
      <c r="D69" s="293">
        <v>1</v>
      </c>
      <c r="E69" s="860">
        <v>4400200</v>
      </c>
      <c r="F69" s="862">
        <v>612</v>
      </c>
      <c r="G69" s="861">
        <v>126.4</v>
      </c>
      <c r="H69" s="861"/>
      <c r="I69" s="861">
        <f>G69+H69</f>
        <v>126.4</v>
      </c>
      <c r="J69" s="861"/>
      <c r="K69" s="861">
        <f>I69+J69</f>
        <v>126.4</v>
      </c>
      <c r="L69" s="861"/>
      <c r="M69" s="861">
        <f t="shared" si="3"/>
        <v>126.4</v>
      </c>
      <c r="N69" s="861"/>
      <c r="O69" s="861">
        <f t="shared" si="4"/>
        <v>126.4</v>
      </c>
      <c r="P69" s="861"/>
      <c r="Q69" s="859">
        <f>O69+P69</f>
        <v>126.4</v>
      </c>
      <c r="R69" s="861">
        <v>126.4</v>
      </c>
      <c r="S69" s="861">
        <v>126.4</v>
      </c>
    </row>
    <row r="70" spans="1:21" ht="31.5" x14ac:dyDescent="0.25">
      <c r="A70" s="753" t="s">
        <v>1246</v>
      </c>
      <c r="B70" s="862">
        <v>40</v>
      </c>
      <c r="C70" s="293">
        <v>8</v>
      </c>
      <c r="D70" s="293">
        <v>1</v>
      </c>
      <c r="E70" s="860">
        <v>4400900</v>
      </c>
      <c r="F70" s="862"/>
      <c r="G70" s="861"/>
      <c r="H70" s="861"/>
      <c r="I70" s="861"/>
      <c r="J70" s="861"/>
      <c r="K70" s="861"/>
      <c r="L70" s="861"/>
      <c r="M70" s="861"/>
      <c r="N70" s="861"/>
      <c r="O70" s="861"/>
      <c r="P70" s="861">
        <f>P71</f>
        <v>2.1</v>
      </c>
      <c r="Q70" s="859">
        <f t="shared" si="9"/>
        <v>2.1</v>
      </c>
      <c r="R70" s="861"/>
      <c r="S70" s="861"/>
    </row>
    <row r="71" spans="1:21" ht="15.75" x14ac:dyDescent="0.25">
      <c r="A71" s="319" t="s">
        <v>582</v>
      </c>
      <c r="B71" s="862">
        <v>40</v>
      </c>
      <c r="C71" s="293">
        <v>8</v>
      </c>
      <c r="D71" s="293">
        <v>1</v>
      </c>
      <c r="E71" s="860">
        <v>4400900</v>
      </c>
      <c r="F71" s="862">
        <v>610</v>
      </c>
      <c r="G71" s="861"/>
      <c r="H71" s="861"/>
      <c r="I71" s="861"/>
      <c r="J71" s="861"/>
      <c r="K71" s="861"/>
      <c r="L71" s="861"/>
      <c r="M71" s="861"/>
      <c r="N71" s="861"/>
      <c r="O71" s="861"/>
      <c r="P71" s="861">
        <f>P72</f>
        <v>2.1</v>
      </c>
      <c r="Q71" s="859">
        <f t="shared" si="9"/>
        <v>2.1</v>
      </c>
      <c r="R71" s="861"/>
      <c r="S71" s="861"/>
    </row>
    <row r="72" spans="1:21" ht="47.25" x14ac:dyDescent="0.25">
      <c r="A72" s="319" t="s">
        <v>590</v>
      </c>
      <c r="B72" s="862">
        <v>40</v>
      </c>
      <c r="C72" s="293">
        <v>8</v>
      </c>
      <c r="D72" s="293">
        <v>1</v>
      </c>
      <c r="E72" s="860">
        <v>4400900</v>
      </c>
      <c r="F72" s="862">
        <v>611</v>
      </c>
      <c r="G72" s="861"/>
      <c r="H72" s="861"/>
      <c r="I72" s="861"/>
      <c r="J72" s="861"/>
      <c r="K72" s="861"/>
      <c r="L72" s="861"/>
      <c r="M72" s="861"/>
      <c r="N72" s="861"/>
      <c r="O72" s="861"/>
      <c r="P72" s="861">
        <v>2.1</v>
      </c>
      <c r="Q72" s="859">
        <f t="shared" si="9"/>
        <v>2.1</v>
      </c>
      <c r="R72" s="861"/>
      <c r="S72" s="861"/>
    </row>
    <row r="73" spans="1:21" ht="31.5" x14ac:dyDescent="0.25">
      <c r="A73" s="319" t="s">
        <v>596</v>
      </c>
      <c r="B73" s="862">
        <v>40</v>
      </c>
      <c r="C73" s="293">
        <v>8</v>
      </c>
      <c r="D73" s="293">
        <v>1</v>
      </c>
      <c r="E73" s="860">
        <v>4409900</v>
      </c>
      <c r="F73" s="862">
        <v>600</v>
      </c>
      <c r="G73" s="861">
        <f>SUM(G74:G75)</f>
        <v>0</v>
      </c>
      <c r="H73" s="861">
        <f>H77</f>
        <v>345</v>
      </c>
      <c r="I73" s="861">
        <f t="shared" ref="I73:I80" si="25">G73+H73</f>
        <v>345</v>
      </c>
      <c r="J73" s="861">
        <f>J77</f>
        <v>0</v>
      </c>
      <c r="K73" s="861">
        <f t="shared" ref="K73:K80" si="26">I73+J73</f>
        <v>345</v>
      </c>
      <c r="L73" s="861"/>
      <c r="M73" s="861">
        <f>M74</f>
        <v>0</v>
      </c>
      <c r="N73" s="861">
        <f>N74</f>
        <v>900</v>
      </c>
      <c r="O73" s="861">
        <f t="shared" si="4"/>
        <v>900</v>
      </c>
      <c r="P73" s="861">
        <f>P74</f>
        <v>0</v>
      </c>
      <c r="Q73" s="859">
        <f t="shared" si="9"/>
        <v>900</v>
      </c>
      <c r="R73" s="861">
        <f t="shared" ref="R73:S73" si="27">SUM(R74:R75)</f>
        <v>0</v>
      </c>
      <c r="S73" s="861">
        <f t="shared" si="27"/>
        <v>0</v>
      </c>
    </row>
    <row r="74" spans="1:21" ht="15.75" x14ac:dyDescent="0.25">
      <c r="A74" s="319" t="s">
        <v>584</v>
      </c>
      <c r="B74" s="862">
        <v>40</v>
      </c>
      <c r="C74" s="293">
        <v>8</v>
      </c>
      <c r="D74" s="293">
        <v>1</v>
      </c>
      <c r="E74" s="860">
        <v>4409900</v>
      </c>
      <c r="F74" s="862">
        <v>612</v>
      </c>
      <c r="G74" s="861"/>
      <c r="H74" s="861"/>
      <c r="I74" s="861">
        <f t="shared" si="25"/>
        <v>0</v>
      </c>
      <c r="J74" s="861"/>
      <c r="K74" s="861">
        <f t="shared" si="26"/>
        <v>0</v>
      </c>
      <c r="L74" s="861"/>
      <c r="M74" s="861">
        <f t="shared" si="3"/>
        <v>0</v>
      </c>
      <c r="N74" s="861">
        <v>900</v>
      </c>
      <c r="O74" s="861">
        <f t="shared" si="4"/>
        <v>900</v>
      </c>
      <c r="P74" s="861"/>
      <c r="Q74" s="859">
        <f t="shared" si="9"/>
        <v>900</v>
      </c>
      <c r="R74" s="767"/>
      <c r="S74" s="767"/>
    </row>
    <row r="75" spans="1:21" ht="15.75" x14ac:dyDescent="0.25">
      <c r="A75" s="319" t="s">
        <v>598</v>
      </c>
      <c r="B75" s="862">
        <v>40</v>
      </c>
      <c r="C75" s="293">
        <v>8</v>
      </c>
      <c r="D75" s="293">
        <v>1</v>
      </c>
      <c r="E75" s="860">
        <v>4409900</v>
      </c>
      <c r="F75" s="862">
        <v>620</v>
      </c>
      <c r="G75" s="861">
        <f>SUM(G76)</f>
        <v>0</v>
      </c>
      <c r="H75" s="861"/>
      <c r="I75" s="861">
        <f t="shared" si="25"/>
        <v>0</v>
      </c>
      <c r="J75" s="861">
        <f>J76</f>
        <v>500</v>
      </c>
      <c r="K75" s="861">
        <f t="shared" si="26"/>
        <v>500</v>
      </c>
      <c r="L75" s="861"/>
      <c r="M75" s="861">
        <f t="shared" si="3"/>
        <v>500</v>
      </c>
      <c r="N75" s="861"/>
      <c r="O75" s="861">
        <f t="shared" si="4"/>
        <v>500</v>
      </c>
      <c r="P75" s="861"/>
      <c r="Q75" s="859">
        <f t="shared" si="9"/>
        <v>500</v>
      </c>
      <c r="R75" s="767"/>
      <c r="S75" s="767"/>
    </row>
    <row r="76" spans="1:21" ht="15.75" x14ac:dyDescent="0.25">
      <c r="A76" s="753" t="s">
        <v>600</v>
      </c>
      <c r="B76" s="862">
        <v>40</v>
      </c>
      <c r="C76" s="293">
        <v>8</v>
      </c>
      <c r="D76" s="293">
        <v>1</v>
      </c>
      <c r="E76" s="860">
        <v>4409900</v>
      </c>
      <c r="F76" s="862">
        <v>622</v>
      </c>
      <c r="G76" s="861"/>
      <c r="H76" s="861"/>
      <c r="I76" s="861">
        <f t="shared" si="25"/>
        <v>0</v>
      </c>
      <c r="J76" s="861">
        <v>500</v>
      </c>
      <c r="K76" s="861">
        <f t="shared" si="26"/>
        <v>500</v>
      </c>
      <c r="L76" s="861"/>
      <c r="M76" s="861">
        <f t="shared" si="3"/>
        <v>500</v>
      </c>
      <c r="N76" s="861"/>
      <c r="O76" s="861">
        <f t="shared" si="4"/>
        <v>500</v>
      </c>
      <c r="P76" s="861"/>
      <c r="Q76" s="859">
        <f t="shared" si="9"/>
        <v>500</v>
      </c>
      <c r="R76" s="767"/>
      <c r="S76" s="767"/>
    </row>
    <row r="77" spans="1:21" ht="15.75" x14ac:dyDescent="0.25">
      <c r="A77" s="319" t="s">
        <v>598</v>
      </c>
      <c r="B77" s="862">
        <v>40</v>
      </c>
      <c r="C77" s="293">
        <v>8</v>
      </c>
      <c r="D77" s="293">
        <v>1</v>
      </c>
      <c r="E77" s="860">
        <v>4419900</v>
      </c>
      <c r="F77" s="862">
        <v>620</v>
      </c>
      <c r="G77" s="861">
        <f>SUM(G78)</f>
        <v>0</v>
      </c>
      <c r="H77" s="861">
        <f>H78</f>
        <v>345</v>
      </c>
      <c r="I77" s="861">
        <f t="shared" si="25"/>
        <v>345</v>
      </c>
      <c r="J77" s="861">
        <f>J78</f>
        <v>0</v>
      </c>
      <c r="K77" s="861">
        <f t="shared" si="26"/>
        <v>345</v>
      </c>
      <c r="L77" s="861"/>
      <c r="M77" s="861">
        <f t="shared" si="3"/>
        <v>345</v>
      </c>
      <c r="N77" s="861"/>
      <c r="O77" s="861">
        <f t="shared" si="4"/>
        <v>345</v>
      </c>
      <c r="P77" s="861"/>
      <c r="Q77" s="859">
        <f t="shared" si="9"/>
        <v>345</v>
      </c>
      <c r="R77" s="767"/>
      <c r="S77" s="767"/>
    </row>
    <row r="78" spans="1:21" ht="15.75" x14ac:dyDescent="0.25">
      <c r="A78" s="753" t="s">
        <v>600</v>
      </c>
      <c r="B78" s="862">
        <v>40</v>
      </c>
      <c r="C78" s="293">
        <v>8</v>
      </c>
      <c r="D78" s="293">
        <v>1</v>
      </c>
      <c r="E78" s="860">
        <v>4419900</v>
      </c>
      <c r="F78" s="862">
        <v>622</v>
      </c>
      <c r="G78" s="861"/>
      <c r="H78" s="861">
        <v>345</v>
      </c>
      <c r="I78" s="861">
        <f t="shared" si="25"/>
        <v>345</v>
      </c>
      <c r="J78" s="861"/>
      <c r="K78" s="861">
        <f t="shared" si="26"/>
        <v>345</v>
      </c>
      <c r="L78" s="861"/>
      <c r="M78" s="861">
        <f t="shared" si="3"/>
        <v>345</v>
      </c>
      <c r="N78" s="861"/>
      <c r="O78" s="861">
        <f t="shared" si="4"/>
        <v>345</v>
      </c>
      <c r="P78" s="861"/>
      <c r="Q78" s="859">
        <f t="shared" si="9"/>
        <v>345</v>
      </c>
      <c r="R78" s="767"/>
      <c r="S78" s="767"/>
    </row>
    <row r="79" spans="1:21" ht="15.75" x14ac:dyDescent="0.25">
      <c r="A79" s="319" t="s">
        <v>582</v>
      </c>
      <c r="B79" s="862">
        <v>40</v>
      </c>
      <c r="C79" s="293">
        <v>8</v>
      </c>
      <c r="D79" s="293">
        <v>1</v>
      </c>
      <c r="E79" s="860">
        <v>4429900</v>
      </c>
      <c r="F79" s="862">
        <v>610</v>
      </c>
      <c r="G79" s="861">
        <f>SUM(G80)</f>
        <v>0</v>
      </c>
      <c r="H79" s="861"/>
      <c r="I79" s="861">
        <f t="shared" si="25"/>
        <v>0</v>
      </c>
      <c r="J79" s="861"/>
      <c r="K79" s="861">
        <f t="shared" si="26"/>
        <v>0</v>
      </c>
      <c r="L79" s="861"/>
      <c r="M79" s="861">
        <f t="shared" si="3"/>
        <v>0</v>
      </c>
      <c r="N79" s="861"/>
      <c r="O79" s="861">
        <f t="shared" si="4"/>
        <v>0</v>
      </c>
      <c r="P79" s="861"/>
      <c r="Q79" s="859">
        <f t="shared" si="9"/>
        <v>0</v>
      </c>
      <c r="R79" s="767"/>
      <c r="S79" s="767"/>
    </row>
    <row r="80" spans="1:21" ht="15.75" x14ac:dyDescent="0.25">
      <c r="A80" s="753" t="s">
        <v>584</v>
      </c>
      <c r="B80" s="862">
        <v>40</v>
      </c>
      <c r="C80" s="293">
        <v>8</v>
      </c>
      <c r="D80" s="293">
        <v>1</v>
      </c>
      <c r="E80" s="860">
        <v>4429900</v>
      </c>
      <c r="F80" s="862">
        <v>612</v>
      </c>
      <c r="G80" s="861"/>
      <c r="H80" s="861"/>
      <c r="I80" s="861">
        <f t="shared" si="25"/>
        <v>0</v>
      </c>
      <c r="J80" s="861"/>
      <c r="K80" s="861">
        <f t="shared" si="26"/>
        <v>0</v>
      </c>
      <c r="L80" s="861"/>
      <c r="M80" s="861">
        <f t="shared" ref="M80:M140" si="28">K80+L80</f>
        <v>0</v>
      </c>
      <c r="N80" s="861"/>
      <c r="O80" s="861">
        <f t="shared" ref="O80:O140" si="29">M80+N80</f>
        <v>0</v>
      </c>
      <c r="P80" s="861"/>
      <c r="Q80" s="859">
        <f t="shared" si="9"/>
        <v>0</v>
      </c>
      <c r="R80" s="767"/>
      <c r="S80" s="767"/>
    </row>
    <row r="81" spans="1:21" s="898" customFormat="1" ht="15.75" x14ac:dyDescent="0.25">
      <c r="A81" s="768" t="s">
        <v>366</v>
      </c>
      <c r="B81" s="355" t="s">
        <v>567</v>
      </c>
      <c r="C81" s="355" t="s">
        <v>180</v>
      </c>
      <c r="D81" s="355"/>
      <c r="E81" s="355"/>
      <c r="F81" s="931"/>
      <c r="G81" s="863">
        <f t="shared" ref="G81:K82" si="30">G82</f>
        <v>245.7</v>
      </c>
      <c r="H81" s="863">
        <f t="shared" si="30"/>
        <v>300</v>
      </c>
      <c r="I81" s="863">
        <f t="shared" si="30"/>
        <v>545.70000000000005</v>
      </c>
      <c r="J81" s="863">
        <f t="shared" si="30"/>
        <v>0</v>
      </c>
      <c r="K81" s="863">
        <f t="shared" si="30"/>
        <v>545.70000000000005</v>
      </c>
      <c r="L81" s="863"/>
      <c r="M81" s="859">
        <f t="shared" si="28"/>
        <v>545.70000000000005</v>
      </c>
      <c r="N81" s="863"/>
      <c r="O81" s="859">
        <f t="shared" si="29"/>
        <v>545.70000000000005</v>
      </c>
      <c r="P81" s="863"/>
      <c r="Q81" s="859">
        <f t="shared" si="9"/>
        <v>545.70000000000005</v>
      </c>
      <c r="R81" s="863"/>
      <c r="S81" s="863"/>
    </row>
    <row r="82" spans="1:21" s="898" customFormat="1" ht="15.75" x14ac:dyDescent="0.25">
      <c r="A82" s="754" t="s">
        <v>291</v>
      </c>
      <c r="B82" s="355" t="s">
        <v>567</v>
      </c>
      <c r="C82" s="355" t="s">
        <v>180</v>
      </c>
      <c r="D82" s="355" t="s">
        <v>142</v>
      </c>
      <c r="E82" s="355"/>
      <c r="F82" s="931"/>
      <c r="G82" s="863">
        <f t="shared" si="30"/>
        <v>245.7</v>
      </c>
      <c r="H82" s="863">
        <f>SUM(H83)</f>
        <v>300</v>
      </c>
      <c r="I82" s="863">
        <f t="shared" ref="I82:I84" si="31">SUM(G82:H82)</f>
        <v>545.70000000000005</v>
      </c>
      <c r="J82" s="863">
        <f>SUM(J83)</f>
        <v>0</v>
      </c>
      <c r="K82" s="863">
        <f t="shared" ref="K82:K84" si="32">SUM(I82:J82)</f>
        <v>545.70000000000005</v>
      </c>
      <c r="L82" s="863"/>
      <c r="M82" s="859">
        <f t="shared" si="28"/>
        <v>545.70000000000005</v>
      </c>
      <c r="N82" s="863"/>
      <c r="O82" s="859">
        <f t="shared" si="29"/>
        <v>545.70000000000005</v>
      </c>
      <c r="P82" s="863"/>
      <c r="Q82" s="859">
        <f t="shared" si="9"/>
        <v>545.70000000000005</v>
      </c>
      <c r="R82" s="769"/>
      <c r="S82" s="769"/>
    </row>
    <row r="83" spans="1:21" ht="15.75" x14ac:dyDescent="0.25">
      <c r="A83" s="864" t="s">
        <v>605</v>
      </c>
      <c r="B83" s="299" t="s">
        <v>567</v>
      </c>
      <c r="C83" s="299" t="s">
        <v>180</v>
      </c>
      <c r="D83" s="299" t="s">
        <v>142</v>
      </c>
      <c r="E83" s="299">
        <v>4709900</v>
      </c>
      <c r="F83" s="932"/>
      <c r="G83" s="865">
        <f>G85</f>
        <v>245.7</v>
      </c>
      <c r="H83" s="865">
        <f>SUM(H84)</f>
        <v>300</v>
      </c>
      <c r="I83" s="865">
        <f t="shared" si="31"/>
        <v>545.70000000000005</v>
      </c>
      <c r="J83" s="865">
        <f>SUM(J84)</f>
        <v>0</v>
      </c>
      <c r="K83" s="865">
        <f t="shared" si="32"/>
        <v>545.70000000000005</v>
      </c>
      <c r="L83" s="865"/>
      <c r="M83" s="861">
        <f t="shared" si="28"/>
        <v>545.70000000000005</v>
      </c>
      <c r="N83" s="865"/>
      <c r="O83" s="861">
        <f t="shared" si="29"/>
        <v>545.70000000000005</v>
      </c>
      <c r="P83" s="865"/>
      <c r="Q83" s="859">
        <f t="shared" si="9"/>
        <v>545.70000000000005</v>
      </c>
      <c r="R83" s="770"/>
      <c r="S83" s="770"/>
    </row>
    <row r="84" spans="1:21" ht="15.75" x14ac:dyDescent="0.25">
      <c r="A84" s="319" t="s">
        <v>582</v>
      </c>
      <c r="B84" s="299" t="s">
        <v>567</v>
      </c>
      <c r="C84" s="299" t="s">
        <v>180</v>
      </c>
      <c r="D84" s="299" t="s">
        <v>142</v>
      </c>
      <c r="E84" s="299" t="s">
        <v>1082</v>
      </c>
      <c r="F84" s="933">
        <v>610</v>
      </c>
      <c r="G84" s="865">
        <f>G85</f>
        <v>245.7</v>
      </c>
      <c r="H84" s="865">
        <f>SUM(H85)</f>
        <v>300</v>
      </c>
      <c r="I84" s="865">
        <f t="shared" si="31"/>
        <v>545.70000000000005</v>
      </c>
      <c r="J84" s="865">
        <f>SUM(J85)</f>
        <v>0</v>
      </c>
      <c r="K84" s="865">
        <f t="shared" si="32"/>
        <v>545.70000000000005</v>
      </c>
      <c r="L84" s="865"/>
      <c r="M84" s="861">
        <f t="shared" si="28"/>
        <v>545.70000000000005</v>
      </c>
      <c r="N84" s="865"/>
      <c r="O84" s="861">
        <f t="shared" si="29"/>
        <v>545.70000000000005</v>
      </c>
      <c r="P84" s="865"/>
      <c r="Q84" s="859">
        <f t="shared" si="9"/>
        <v>545.70000000000005</v>
      </c>
      <c r="R84" s="770"/>
      <c r="S84" s="770"/>
    </row>
    <row r="85" spans="1:21" ht="15.75" x14ac:dyDescent="0.25">
      <c r="A85" s="753" t="s">
        <v>584</v>
      </c>
      <c r="B85" s="299" t="s">
        <v>567</v>
      </c>
      <c r="C85" s="299" t="s">
        <v>180</v>
      </c>
      <c r="D85" s="299" t="s">
        <v>142</v>
      </c>
      <c r="E85" s="299">
        <v>4709900</v>
      </c>
      <c r="F85" s="933">
        <v>612</v>
      </c>
      <c r="G85" s="865">
        <v>245.7</v>
      </c>
      <c r="H85" s="865">
        <v>300</v>
      </c>
      <c r="I85" s="865">
        <f>SUM(G85:H85)</f>
        <v>545.70000000000005</v>
      </c>
      <c r="J85" s="865"/>
      <c r="K85" s="865">
        <f>SUM(I85:J85)</f>
        <v>545.70000000000005</v>
      </c>
      <c r="L85" s="865"/>
      <c r="M85" s="861">
        <f t="shared" si="28"/>
        <v>545.70000000000005</v>
      </c>
      <c r="N85" s="865"/>
      <c r="O85" s="861">
        <f t="shared" si="29"/>
        <v>545.70000000000005</v>
      </c>
      <c r="P85" s="865"/>
      <c r="Q85" s="859">
        <f t="shared" si="9"/>
        <v>545.70000000000005</v>
      </c>
      <c r="R85" s="770"/>
      <c r="S85" s="770"/>
    </row>
    <row r="86" spans="1:21" ht="15.75" x14ac:dyDescent="0.25">
      <c r="A86" s="754" t="s">
        <v>370</v>
      </c>
      <c r="B86" s="355" t="s">
        <v>567</v>
      </c>
      <c r="C86" s="355" t="s">
        <v>159</v>
      </c>
      <c r="D86" s="355"/>
      <c r="E86" s="355"/>
      <c r="F86" s="975"/>
      <c r="G86" s="863">
        <f>G87</f>
        <v>204</v>
      </c>
      <c r="H86" s="863">
        <f>SUM(H88)</f>
        <v>0</v>
      </c>
      <c r="I86" s="863">
        <f>SUM(I88)</f>
        <v>204</v>
      </c>
      <c r="J86" s="863">
        <f>SUM(J88)</f>
        <v>0</v>
      </c>
      <c r="K86" s="863">
        <f>SUM(K88)</f>
        <v>204</v>
      </c>
      <c r="L86" s="863"/>
      <c r="M86" s="859">
        <f t="shared" si="28"/>
        <v>204</v>
      </c>
      <c r="N86" s="863"/>
      <c r="O86" s="859">
        <f t="shared" si="29"/>
        <v>204</v>
      </c>
      <c r="P86" s="863"/>
      <c r="Q86" s="859">
        <f>O86+P86</f>
        <v>204</v>
      </c>
      <c r="R86" s="863"/>
      <c r="S86" s="863"/>
    </row>
    <row r="87" spans="1:21" ht="15.75" x14ac:dyDescent="0.25">
      <c r="A87" s="754" t="s">
        <v>1280</v>
      </c>
      <c r="B87" s="355" t="s">
        <v>567</v>
      </c>
      <c r="C87" s="355" t="s">
        <v>159</v>
      </c>
      <c r="D87" s="355" t="s">
        <v>142</v>
      </c>
      <c r="E87" s="355"/>
      <c r="F87" s="975"/>
      <c r="G87" s="863">
        <f>G88</f>
        <v>204</v>
      </c>
      <c r="H87" s="863">
        <f>SUM(H88)</f>
        <v>0</v>
      </c>
      <c r="I87" s="863">
        <f>SUM(H88)</f>
        <v>0</v>
      </c>
      <c r="J87" s="863">
        <f>SUM(J88)</f>
        <v>0</v>
      </c>
      <c r="K87" s="863">
        <f>SUM(J88)</f>
        <v>0</v>
      </c>
      <c r="L87" s="863"/>
      <c r="M87" s="859">
        <f t="shared" si="28"/>
        <v>0</v>
      </c>
      <c r="N87" s="863"/>
      <c r="O87" s="859">
        <f>O88</f>
        <v>204</v>
      </c>
      <c r="P87" s="863"/>
      <c r="Q87" s="859">
        <f t="shared" si="9"/>
        <v>204</v>
      </c>
      <c r="R87" s="770"/>
      <c r="S87" s="770"/>
    </row>
    <row r="88" spans="1:21" ht="15.75" x14ac:dyDescent="0.25">
      <c r="A88" s="754" t="s">
        <v>1279</v>
      </c>
      <c r="B88" s="299" t="s">
        <v>567</v>
      </c>
      <c r="C88" s="299" t="s">
        <v>159</v>
      </c>
      <c r="D88" s="299" t="s">
        <v>142</v>
      </c>
      <c r="E88" s="299" t="s">
        <v>1283</v>
      </c>
      <c r="F88" s="299" t="s">
        <v>1281</v>
      </c>
      <c r="G88" s="865">
        <f>G89</f>
        <v>204</v>
      </c>
      <c r="H88" s="865">
        <f>SUM(H89)</f>
        <v>0</v>
      </c>
      <c r="I88" s="865">
        <f t="shared" ref="I88:K89" si="33">SUM(I89)</f>
        <v>204</v>
      </c>
      <c r="J88" s="865">
        <f>SUM(J89)</f>
        <v>0</v>
      </c>
      <c r="K88" s="865">
        <f t="shared" si="33"/>
        <v>204</v>
      </c>
      <c r="L88" s="865"/>
      <c r="M88" s="861">
        <f t="shared" si="28"/>
        <v>204</v>
      </c>
      <c r="N88" s="865"/>
      <c r="O88" s="861">
        <f t="shared" si="29"/>
        <v>204</v>
      </c>
      <c r="P88" s="865"/>
      <c r="Q88" s="859">
        <f t="shared" si="9"/>
        <v>204</v>
      </c>
      <c r="R88" s="865"/>
      <c r="S88" s="865"/>
    </row>
    <row r="89" spans="1:21" ht="15.75" x14ac:dyDescent="0.25">
      <c r="A89" s="319" t="s">
        <v>582</v>
      </c>
      <c r="B89" s="299" t="s">
        <v>567</v>
      </c>
      <c r="C89" s="299" t="s">
        <v>159</v>
      </c>
      <c r="D89" s="299" t="s">
        <v>142</v>
      </c>
      <c r="E89" s="299" t="s">
        <v>1283</v>
      </c>
      <c r="F89" s="299" t="s">
        <v>1247</v>
      </c>
      <c r="G89" s="865">
        <f>G90</f>
        <v>204</v>
      </c>
      <c r="H89" s="865">
        <f>SUM(H90)</f>
        <v>0</v>
      </c>
      <c r="I89" s="865">
        <f t="shared" si="33"/>
        <v>204</v>
      </c>
      <c r="J89" s="865">
        <f>SUM(J90)</f>
        <v>0</v>
      </c>
      <c r="K89" s="865">
        <f t="shared" si="33"/>
        <v>204</v>
      </c>
      <c r="L89" s="865"/>
      <c r="M89" s="861">
        <f t="shared" si="28"/>
        <v>204</v>
      </c>
      <c r="N89" s="865"/>
      <c r="O89" s="861">
        <f t="shared" si="29"/>
        <v>204</v>
      </c>
      <c r="P89" s="865"/>
      <c r="Q89" s="859">
        <f t="shared" si="9"/>
        <v>204</v>
      </c>
      <c r="R89" s="865"/>
      <c r="S89" s="865"/>
    </row>
    <row r="90" spans="1:21" ht="15.75" x14ac:dyDescent="0.25">
      <c r="A90" s="753" t="s">
        <v>584</v>
      </c>
      <c r="B90" s="299" t="s">
        <v>567</v>
      </c>
      <c r="C90" s="299" t="s">
        <v>159</v>
      </c>
      <c r="D90" s="299" t="s">
        <v>142</v>
      </c>
      <c r="E90" s="299" t="s">
        <v>1283</v>
      </c>
      <c r="F90" s="299" t="s">
        <v>1282</v>
      </c>
      <c r="G90" s="865">
        <v>204</v>
      </c>
      <c r="H90" s="865"/>
      <c r="I90" s="865">
        <f>SUM(G90:H90)</f>
        <v>204</v>
      </c>
      <c r="J90" s="865"/>
      <c r="K90" s="865">
        <f>SUM(I90:J90)</f>
        <v>204</v>
      </c>
      <c r="L90" s="865"/>
      <c r="M90" s="861">
        <f t="shared" si="28"/>
        <v>204</v>
      </c>
      <c r="N90" s="865"/>
      <c r="O90" s="861">
        <f t="shared" si="29"/>
        <v>204</v>
      </c>
      <c r="P90" s="865"/>
      <c r="Q90" s="859">
        <f t="shared" si="9"/>
        <v>204</v>
      </c>
      <c r="R90" s="770"/>
      <c r="S90" s="770"/>
    </row>
    <row r="91" spans="1:21" s="898" customFormat="1" ht="31.5" x14ac:dyDescent="0.25">
      <c r="A91" s="367" t="s">
        <v>723</v>
      </c>
      <c r="B91" s="857">
        <v>80</v>
      </c>
      <c r="C91" s="362" t="s">
        <v>358</v>
      </c>
      <c r="D91" s="362" t="s">
        <v>358</v>
      </c>
      <c r="E91" s="858" t="s">
        <v>358</v>
      </c>
      <c r="F91" s="857" t="s">
        <v>358</v>
      </c>
      <c r="G91" s="859">
        <f>SUM(G95+G102)</f>
        <v>4637.2999999999993</v>
      </c>
      <c r="H91" s="859">
        <f>SUM(H95+H102)</f>
        <v>2097.1999999999998</v>
      </c>
      <c r="I91" s="859">
        <f>SUM(I95+I102)</f>
        <v>6734.5</v>
      </c>
      <c r="J91" s="859">
        <f>SUM(J92+J102)</f>
        <v>2660.8999999999996</v>
      </c>
      <c r="K91" s="859">
        <f>SUM(K92+K102)</f>
        <v>9395.4</v>
      </c>
      <c r="L91" s="859">
        <f>SUM(L95+L102)</f>
        <v>457.09999999999997</v>
      </c>
      <c r="M91" s="859">
        <f t="shared" si="28"/>
        <v>9852.5</v>
      </c>
      <c r="N91" s="859">
        <f>SUM(N95+N102)</f>
        <v>400</v>
      </c>
      <c r="O91" s="859">
        <v>10252.6</v>
      </c>
      <c r="P91" s="859">
        <f>SUM(P95+P102)</f>
        <v>491.4</v>
      </c>
      <c r="Q91" s="859">
        <f t="shared" si="9"/>
        <v>10744</v>
      </c>
      <c r="R91" s="859"/>
      <c r="S91" s="859"/>
      <c r="U91" s="1002"/>
    </row>
    <row r="92" spans="1:21" s="898" customFormat="1" ht="15.75" x14ac:dyDescent="0.25">
      <c r="A92" s="754" t="s">
        <v>360</v>
      </c>
      <c r="B92" s="355" t="s">
        <v>640</v>
      </c>
      <c r="C92" s="355" t="s">
        <v>149</v>
      </c>
      <c r="D92" s="362"/>
      <c r="E92" s="858"/>
      <c r="F92" s="857"/>
      <c r="G92" s="859">
        <f>SUM(G95)</f>
        <v>2240.1</v>
      </c>
      <c r="H92" s="859">
        <f>SUM(H95)</f>
        <v>-147.9</v>
      </c>
      <c r="I92" s="859">
        <f>SUM(I95)</f>
        <v>2092.1999999999998</v>
      </c>
      <c r="J92" s="859">
        <f>SUM(J95+J93)</f>
        <v>-107.3</v>
      </c>
      <c r="K92" s="859">
        <f>SUM(K95+K93)</f>
        <v>1984.9</v>
      </c>
      <c r="L92" s="859">
        <f>SUM(L95+L93)</f>
        <v>457.09999999999997</v>
      </c>
      <c r="M92" s="859">
        <f t="shared" si="28"/>
        <v>2442</v>
      </c>
      <c r="N92" s="859">
        <f>SUM(N95+N93)</f>
        <v>0</v>
      </c>
      <c r="O92" s="859">
        <v>2442.1</v>
      </c>
      <c r="P92" s="859">
        <f>SUM(P95+P93)</f>
        <v>-62.6</v>
      </c>
      <c r="Q92" s="859">
        <f t="shared" si="9"/>
        <v>2379.5</v>
      </c>
      <c r="R92" s="766"/>
      <c r="S92" s="766"/>
    </row>
    <row r="93" spans="1:21" s="898" customFormat="1" ht="15.75" x14ac:dyDescent="0.25">
      <c r="A93" s="319" t="s">
        <v>582</v>
      </c>
      <c r="B93" s="299" t="s">
        <v>640</v>
      </c>
      <c r="C93" s="299" t="s">
        <v>149</v>
      </c>
      <c r="D93" s="299" t="s">
        <v>142</v>
      </c>
      <c r="E93" s="860">
        <v>5100301</v>
      </c>
      <c r="F93" s="862">
        <v>610</v>
      </c>
      <c r="G93" s="859"/>
      <c r="H93" s="859"/>
      <c r="I93" s="861"/>
      <c r="J93" s="861">
        <f>J94</f>
        <v>66.2</v>
      </c>
      <c r="K93" s="861">
        <f>SUM(I93:J93)</f>
        <v>66.2</v>
      </c>
      <c r="L93" s="861"/>
      <c r="M93" s="861">
        <f t="shared" si="28"/>
        <v>66.2</v>
      </c>
      <c r="N93" s="861"/>
      <c r="O93" s="861">
        <f t="shared" si="29"/>
        <v>66.2</v>
      </c>
      <c r="P93" s="861"/>
      <c r="Q93" s="859">
        <f t="shared" si="9"/>
        <v>66.2</v>
      </c>
      <c r="R93" s="766"/>
      <c r="S93" s="766"/>
    </row>
    <row r="94" spans="1:21" s="898" customFormat="1" ht="15.75" x14ac:dyDescent="0.25">
      <c r="A94" s="753" t="s">
        <v>584</v>
      </c>
      <c r="B94" s="299" t="s">
        <v>640</v>
      </c>
      <c r="C94" s="299" t="s">
        <v>149</v>
      </c>
      <c r="D94" s="299" t="s">
        <v>142</v>
      </c>
      <c r="E94" s="860">
        <v>5100301</v>
      </c>
      <c r="F94" s="862">
        <v>612</v>
      </c>
      <c r="G94" s="859"/>
      <c r="H94" s="859"/>
      <c r="I94" s="861"/>
      <c r="J94" s="861">
        <v>66.2</v>
      </c>
      <c r="K94" s="861">
        <f>SUM(I94:J94)</f>
        <v>66.2</v>
      </c>
      <c r="L94" s="861"/>
      <c r="M94" s="861">
        <f t="shared" si="28"/>
        <v>66.2</v>
      </c>
      <c r="N94" s="861"/>
      <c r="O94" s="861">
        <f t="shared" si="29"/>
        <v>66.2</v>
      </c>
      <c r="P94" s="861"/>
      <c r="Q94" s="859">
        <f t="shared" si="9"/>
        <v>66.2</v>
      </c>
      <c r="R94" s="766"/>
      <c r="S94" s="766"/>
    </row>
    <row r="95" spans="1:21" ht="15.75" x14ac:dyDescent="0.25">
      <c r="A95" s="319" t="s">
        <v>585</v>
      </c>
      <c r="B95" s="299" t="s">
        <v>640</v>
      </c>
      <c r="C95" s="299" t="s">
        <v>149</v>
      </c>
      <c r="D95" s="293">
        <v>1</v>
      </c>
      <c r="E95" s="860">
        <v>5220000</v>
      </c>
      <c r="F95" s="862"/>
      <c r="G95" s="861">
        <f>SUM(G96)</f>
        <v>2240.1</v>
      </c>
      <c r="H95" s="861">
        <f t="shared" ref="H95:P96" si="34">SUM(H96)</f>
        <v>-147.9</v>
      </c>
      <c r="I95" s="861">
        <f t="shared" si="34"/>
        <v>2092.1999999999998</v>
      </c>
      <c r="J95" s="861">
        <f t="shared" si="34"/>
        <v>-173.5</v>
      </c>
      <c r="K95" s="861">
        <f t="shared" si="34"/>
        <v>1918.7</v>
      </c>
      <c r="L95" s="861">
        <f t="shared" si="34"/>
        <v>457.09999999999997</v>
      </c>
      <c r="M95" s="861">
        <f t="shared" si="28"/>
        <v>2375.8000000000002</v>
      </c>
      <c r="N95" s="861">
        <f t="shared" si="34"/>
        <v>0</v>
      </c>
      <c r="O95" s="861">
        <v>2375.6999999999998</v>
      </c>
      <c r="P95" s="861">
        <f t="shared" si="34"/>
        <v>-62.6</v>
      </c>
      <c r="Q95" s="859">
        <f t="shared" ref="Q95:Q100" si="35">O95+P95</f>
        <v>2313.1</v>
      </c>
      <c r="R95" s="767"/>
      <c r="S95" s="767"/>
    </row>
    <row r="96" spans="1:21" ht="31.5" x14ac:dyDescent="0.25">
      <c r="A96" s="753" t="s">
        <v>780</v>
      </c>
      <c r="B96" s="299" t="s">
        <v>640</v>
      </c>
      <c r="C96" s="299" t="s">
        <v>149</v>
      </c>
      <c r="D96" s="293">
        <v>1</v>
      </c>
      <c r="E96" s="860">
        <v>5224500</v>
      </c>
      <c r="F96" s="862"/>
      <c r="G96" s="861">
        <f>SUM(G97)</f>
        <v>2240.1</v>
      </c>
      <c r="H96" s="861">
        <f t="shared" si="34"/>
        <v>-147.9</v>
      </c>
      <c r="I96" s="861">
        <f t="shared" si="34"/>
        <v>2092.1999999999998</v>
      </c>
      <c r="J96" s="861">
        <f t="shared" si="34"/>
        <v>-173.5</v>
      </c>
      <c r="K96" s="861">
        <f t="shared" si="34"/>
        <v>1918.7</v>
      </c>
      <c r="L96" s="861">
        <f t="shared" si="34"/>
        <v>457.09999999999997</v>
      </c>
      <c r="M96" s="861">
        <f t="shared" si="28"/>
        <v>2375.8000000000002</v>
      </c>
      <c r="N96" s="861">
        <f t="shared" si="34"/>
        <v>0</v>
      </c>
      <c r="O96" s="861">
        <v>2375.6999999999998</v>
      </c>
      <c r="P96" s="861">
        <f t="shared" si="34"/>
        <v>-62.6</v>
      </c>
      <c r="Q96" s="859">
        <f t="shared" si="35"/>
        <v>2313.1</v>
      </c>
      <c r="R96" s="767"/>
      <c r="S96" s="767"/>
    </row>
    <row r="97" spans="1:21" ht="31.5" x14ac:dyDescent="0.25">
      <c r="A97" s="319" t="s">
        <v>596</v>
      </c>
      <c r="B97" s="299" t="s">
        <v>640</v>
      </c>
      <c r="C97" s="299" t="s">
        <v>149</v>
      </c>
      <c r="D97" s="293">
        <v>1</v>
      </c>
      <c r="E97" s="860">
        <v>5224500</v>
      </c>
      <c r="F97" s="862">
        <v>600</v>
      </c>
      <c r="G97" s="861">
        <f>SUM(G98+G100)</f>
        <v>2240.1</v>
      </c>
      <c r="H97" s="861">
        <f t="shared" ref="H97:I97" si="36">SUM(H98+H100)</f>
        <v>-147.9</v>
      </c>
      <c r="I97" s="861">
        <f t="shared" si="36"/>
        <v>2092.1999999999998</v>
      </c>
      <c r="J97" s="861">
        <f t="shared" ref="J97:K97" si="37">SUM(J98+J100)</f>
        <v>-173.5</v>
      </c>
      <c r="K97" s="861">
        <f t="shared" si="37"/>
        <v>1918.7</v>
      </c>
      <c r="L97" s="861">
        <f>SUM(L100+L98)</f>
        <v>457.09999999999997</v>
      </c>
      <c r="M97" s="861">
        <f t="shared" si="28"/>
        <v>2375.8000000000002</v>
      </c>
      <c r="N97" s="861">
        <f>SUM(N100+N98)</f>
        <v>0</v>
      </c>
      <c r="O97" s="861">
        <v>2375.6999999999998</v>
      </c>
      <c r="P97" s="861">
        <f>SUM(P100+P98)</f>
        <v>-62.6</v>
      </c>
      <c r="Q97" s="859">
        <f t="shared" si="35"/>
        <v>2313.1</v>
      </c>
      <c r="R97" s="767"/>
      <c r="S97" s="767"/>
    </row>
    <row r="98" spans="1:21" ht="15.75" x14ac:dyDescent="0.25">
      <c r="A98" s="319" t="s">
        <v>582</v>
      </c>
      <c r="B98" s="299" t="s">
        <v>640</v>
      </c>
      <c r="C98" s="299" t="s">
        <v>149</v>
      </c>
      <c r="D98" s="293">
        <v>1</v>
      </c>
      <c r="E98" s="860">
        <v>5224500</v>
      </c>
      <c r="F98" s="862">
        <v>610</v>
      </c>
      <c r="G98" s="861">
        <f>SUM(G99)</f>
        <v>669.9</v>
      </c>
      <c r="H98" s="861">
        <f t="shared" ref="H98:K100" si="38">SUM(H99)</f>
        <v>-147.9</v>
      </c>
      <c r="I98" s="861">
        <f t="shared" si="38"/>
        <v>522</v>
      </c>
      <c r="J98" s="861">
        <f t="shared" si="38"/>
        <v>-133.5</v>
      </c>
      <c r="K98" s="861">
        <f t="shared" si="38"/>
        <v>388.5</v>
      </c>
      <c r="L98" s="861">
        <f>L99</f>
        <v>21.9</v>
      </c>
      <c r="M98" s="861">
        <f t="shared" si="28"/>
        <v>410.4</v>
      </c>
      <c r="N98" s="861">
        <f>N99</f>
        <v>0</v>
      </c>
      <c r="O98" s="861">
        <v>410.5</v>
      </c>
      <c r="P98" s="861">
        <f>P99</f>
        <v>-37.700000000000003</v>
      </c>
      <c r="Q98" s="859">
        <f t="shared" si="35"/>
        <v>372.8</v>
      </c>
      <c r="R98" s="767"/>
      <c r="S98" s="767"/>
    </row>
    <row r="99" spans="1:21" ht="15.75" x14ac:dyDescent="0.25">
      <c r="A99" s="753" t="s">
        <v>584</v>
      </c>
      <c r="B99" s="299" t="s">
        <v>640</v>
      </c>
      <c r="C99" s="299" t="s">
        <v>149</v>
      </c>
      <c r="D99" s="293">
        <v>1</v>
      </c>
      <c r="E99" s="860">
        <v>5224500</v>
      </c>
      <c r="F99" s="862">
        <v>612</v>
      </c>
      <c r="G99" s="861">
        <v>669.9</v>
      </c>
      <c r="H99" s="861">
        <v>-147.9</v>
      </c>
      <c r="I99" s="861">
        <f>G99+H99</f>
        <v>522</v>
      </c>
      <c r="J99" s="861">
        <v>-133.5</v>
      </c>
      <c r="K99" s="861">
        <f>I99+J99</f>
        <v>388.5</v>
      </c>
      <c r="L99" s="861">
        <v>21.9</v>
      </c>
      <c r="M99" s="861">
        <f t="shared" si="28"/>
        <v>410.4</v>
      </c>
      <c r="N99" s="861"/>
      <c r="O99" s="861">
        <v>410.5</v>
      </c>
      <c r="P99" s="861">
        <v>-37.700000000000003</v>
      </c>
      <c r="Q99" s="859">
        <f t="shared" si="35"/>
        <v>372.8</v>
      </c>
      <c r="R99" s="767"/>
      <c r="S99" s="767"/>
    </row>
    <row r="100" spans="1:21" ht="15.75" x14ac:dyDescent="0.25">
      <c r="A100" s="319" t="s">
        <v>598</v>
      </c>
      <c r="B100" s="299" t="s">
        <v>640</v>
      </c>
      <c r="C100" s="299" t="s">
        <v>149</v>
      </c>
      <c r="D100" s="293">
        <v>1</v>
      </c>
      <c r="E100" s="860">
        <v>5224500</v>
      </c>
      <c r="F100" s="862">
        <v>620</v>
      </c>
      <c r="G100" s="861">
        <f>SUM(G101)</f>
        <v>1570.2</v>
      </c>
      <c r="H100" s="861">
        <f t="shared" ref="H100:K100" si="39">SUM(H101)</f>
        <v>0</v>
      </c>
      <c r="I100" s="861">
        <f t="shared" si="39"/>
        <v>1570.2</v>
      </c>
      <c r="J100" s="861">
        <f t="shared" si="38"/>
        <v>-40</v>
      </c>
      <c r="K100" s="861">
        <f t="shared" si="39"/>
        <v>1530.2</v>
      </c>
      <c r="L100" s="861">
        <f>L101</f>
        <v>435.2</v>
      </c>
      <c r="M100" s="861">
        <f t="shared" si="28"/>
        <v>1965.4</v>
      </c>
      <c r="N100" s="861">
        <f>N101</f>
        <v>0</v>
      </c>
      <c r="O100" s="861">
        <f t="shared" si="29"/>
        <v>1965.4</v>
      </c>
      <c r="P100" s="861">
        <f>P101</f>
        <v>-24.9</v>
      </c>
      <c r="Q100" s="859">
        <f t="shared" si="35"/>
        <v>1940.5</v>
      </c>
      <c r="R100" s="767"/>
      <c r="S100" s="767"/>
    </row>
    <row r="101" spans="1:21" ht="15.75" x14ac:dyDescent="0.25">
      <c r="A101" s="753" t="s">
        <v>600</v>
      </c>
      <c r="B101" s="299" t="s">
        <v>640</v>
      </c>
      <c r="C101" s="299" t="s">
        <v>149</v>
      </c>
      <c r="D101" s="293">
        <v>1</v>
      </c>
      <c r="E101" s="860">
        <v>5224500</v>
      </c>
      <c r="F101" s="862">
        <v>622</v>
      </c>
      <c r="G101" s="861">
        <v>1570.2</v>
      </c>
      <c r="H101" s="861"/>
      <c r="I101" s="861">
        <f>G101+H101</f>
        <v>1570.2</v>
      </c>
      <c r="J101" s="861">
        <v>-40</v>
      </c>
      <c r="K101" s="861">
        <f>I101+J101</f>
        <v>1530.2</v>
      </c>
      <c r="L101" s="861">
        <v>435.2</v>
      </c>
      <c r="M101" s="861">
        <f t="shared" si="28"/>
        <v>1965.4</v>
      </c>
      <c r="N101" s="861"/>
      <c r="O101" s="861">
        <f t="shared" si="29"/>
        <v>1965.4</v>
      </c>
      <c r="P101" s="861">
        <v>-24.9</v>
      </c>
      <c r="Q101" s="859">
        <f t="shared" ref="Q101:Q140" si="40">O101+P101</f>
        <v>1940.5</v>
      </c>
      <c r="R101" s="767"/>
      <c r="S101" s="767"/>
    </row>
    <row r="102" spans="1:21" s="898" customFormat="1" ht="15.75" x14ac:dyDescent="0.25">
      <c r="A102" s="367" t="s">
        <v>363</v>
      </c>
      <c r="B102" s="857">
        <v>80</v>
      </c>
      <c r="C102" s="362">
        <v>7</v>
      </c>
      <c r="D102" s="362" t="s">
        <v>358</v>
      </c>
      <c r="E102" s="858" t="s">
        <v>358</v>
      </c>
      <c r="F102" s="857" t="s">
        <v>358</v>
      </c>
      <c r="G102" s="863">
        <f>G106+G103+G116+G127</f>
        <v>2397.1999999999998</v>
      </c>
      <c r="H102" s="863">
        <f>SUM(H103+H106+H127+H116)</f>
        <v>2245.1</v>
      </c>
      <c r="I102" s="863">
        <f>SUM(I103+I106+I127+I116)</f>
        <v>4642.3</v>
      </c>
      <c r="J102" s="863">
        <f>SUM(J103+J106+J127+J116)</f>
        <v>2768.2</v>
      </c>
      <c r="K102" s="863">
        <f>SUM(K103+K106+K127+K116)</f>
        <v>7410.5</v>
      </c>
      <c r="L102" s="863"/>
      <c r="M102" s="859">
        <f t="shared" si="28"/>
        <v>7410.5</v>
      </c>
      <c r="N102" s="863">
        <f>N106</f>
        <v>400</v>
      </c>
      <c r="O102" s="859">
        <f t="shared" si="29"/>
        <v>7810.5</v>
      </c>
      <c r="P102" s="863">
        <f>P103+P106+P116+P127</f>
        <v>554</v>
      </c>
      <c r="Q102" s="859">
        <f t="shared" si="40"/>
        <v>8364.5</v>
      </c>
      <c r="R102" s="863"/>
      <c r="S102" s="863"/>
      <c r="U102" s="1002"/>
    </row>
    <row r="103" spans="1:21" s="898" customFormat="1" ht="15.75" x14ac:dyDescent="0.25">
      <c r="A103" s="754" t="s">
        <v>238</v>
      </c>
      <c r="B103" s="355" t="s">
        <v>640</v>
      </c>
      <c r="C103" s="355" t="s">
        <v>157</v>
      </c>
      <c r="D103" s="355" t="s">
        <v>142</v>
      </c>
      <c r="E103" s="355"/>
      <c r="F103" s="857"/>
      <c r="G103" s="859">
        <f>G104</f>
        <v>736</v>
      </c>
      <c r="H103" s="859">
        <f>SUM(H104)</f>
        <v>76</v>
      </c>
      <c r="I103" s="859">
        <f t="shared" ref="I103:K104" si="41">SUM(I104)</f>
        <v>812</v>
      </c>
      <c r="J103" s="859">
        <f>SUM(J104)</f>
        <v>720.2</v>
      </c>
      <c r="K103" s="859">
        <f t="shared" si="41"/>
        <v>1532.2</v>
      </c>
      <c r="L103" s="859"/>
      <c r="M103" s="859">
        <f t="shared" si="28"/>
        <v>1532.2</v>
      </c>
      <c r="N103" s="859"/>
      <c r="O103" s="859">
        <f t="shared" si="29"/>
        <v>1532.2</v>
      </c>
      <c r="P103" s="859"/>
      <c r="Q103" s="859">
        <f t="shared" si="40"/>
        <v>1532.2</v>
      </c>
      <c r="R103" s="859"/>
      <c r="S103" s="859"/>
    </row>
    <row r="104" spans="1:21" ht="15.75" x14ac:dyDescent="0.25">
      <c r="A104" s="753" t="s">
        <v>642</v>
      </c>
      <c r="B104" s="299" t="s">
        <v>640</v>
      </c>
      <c r="C104" s="299" t="s">
        <v>157</v>
      </c>
      <c r="D104" s="299" t="s">
        <v>142</v>
      </c>
      <c r="E104" s="299">
        <v>4209900</v>
      </c>
      <c r="F104" s="862">
        <v>610</v>
      </c>
      <c r="G104" s="861">
        <f>G105</f>
        <v>736</v>
      </c>
      <c r="H104" s="861">
        <f>SUM(H105)</f>
        <v>76</v>
      </c>
      <c r="I104" s="861">
        <f t="shared" si="41"/>
        <v>812</v>
      </c>
      <c r="J104" s="861">
        <f>SUM(J105)</f>
        <v>720.2</v>
      </c>
      <c r="K104" s="861">
        <f t="shared" si="41"/>
        <v>1532.2</v>
      </c>
      <c r="L104" s="861"/>
      <c r="M104" s="861">
        <f t="shared" si="28"/>
        <v>1532.2</v>
      </c>
      <c r="N104" s="861"/>
      <c r="O104" s="861">
        <f t="shared" si="29"/>
        <v>1532.2</v>
      </c>
      <c r="P104" s="861"/>
      <c r="Q104" s="859">
        <f t="shared" si="40"/>
        <v>1532.2</v>
      </c>
      <c r="R104" s="861"/>
      <c r="S104" s="861"/>
    </row>
    <row r="105" spans="1:21" ht="15.75" x14ac:dyDescent="0.25">
      <c r="A105" s="753" t="s">
        <v>584</v>
      </c>
      <c r="B105" s="299" t="s">
        <v>640</v>
      </c>
      <c r="C105" s="299" t="s">
        <v>157</v>
      </c>
      <c r="D105" s="299" t="s">
        <v>142</v>
      </c>
      <c r="E105" s="299">
        <v>4209900</v>
      </c>
      <c r="F105" s="862">
        <v>612</v>
      </c>
      <c r="G105" s="861">
        <v>736</v>
      </c>
      <c r="H105" s="861">
        <v>76</v>
      </c>
      <c r="I105" s="861">
        <f>SUM(G105:H105)</f>
        <v>812</v>
      </c>
      <c r="J105" s="861">
        <v>720.2</v>
      </c>
      <c r="K105" s="861">
        <f>SUM(I105:J105)</f>
        <v>1532.2</v>
      </c>
      <c r="L105" s="861"/>
      <c r="M105" s="861">
        <f t="shared" si="28"/>
        <v>1532.2</v>
      </c>
      <c r="N105" s="861"/>
      <c r="O105" s="861">
        <f t="shared" si="29"/>
        <v>1532.2</v>
      </c>
      <c r="P105" s="861"/>
      <c r="Q105" s="859">
        <f t="shared" si="40"/>
        <v>1532.2</v>
      </c>
      <c r="R105" s="767"/>
      <c r="S105" s="767"/>
    </row>
    <row r="106" spans="1:21" s="898" customFormat="1" ht="15.75" x14ac:dyDescent="0.25">
      <c r="A106" s="754" t="s">
        <v>240</v>
      </c>
      <c r="B106" s="355" t="s">
        <v>640</v>
      </c>
      <c r="C106" s="355" t="s">
        <v>157</v>
      </c>
      <c r="D106" s="355" t="s">
        <v>144</v>
      </c>
      <c r="E106" s="355"/>
      <c r="F106" s="857"/>
      <c r="G106" s="859">
        <f>SUM(G107+G110)</f>
        <v>1349.9</v>
      </c>
      <c r="H106" s="859">
        <f>SUM(H107)</f>
        <v>1500</v>
      </c>
      <c r="I106" s="859">
        <f t="shared" ref="I106:K106" si="42">SUM(I107)</f>
        <v>2849.9</v>
      </c>
      <c r="J106" s="859">
        <f>SUM(J107)</f>
        <v>932.3</v>
      </c>
      <c r="K106" s="859">
        <f t="shared" si="42"/>
        <v>3782.2000000000003</v>
      </c>
      <c r="L106" s="859"/>
      <c r="M106" s="859">
        <f t="shared" si="28"/>
        <v>3782.2000000000003</v>
      </c>
      <c r="N106" s="859">
        <f>N107</f>
        <v>400</v>
      </c>
      <c r="O106" s="859">
        <f t="shared" si="29"/>
        <v>4182.2000000000007</v>
      </c>
      <c r="P106" s="859">
        <f>P107</f>
        <v>0</v>
      </c>
      <c r="Q106" s="859">
        <f t="shared" si="40"/>
        <v>4182.2000000000007</v>
      </c>
      <c r="R106" s="859"/>
      <c r="S106" s="859"/>
    </row>
    <row r="107" spans="1:21" ht="31.5" x14ac:dyDescent="0.25">
      <c r="A107" s="753" t="s">
        <v>581</v>
      </c>
      <c r="B107" s="299" t="s">
        <v>640</v>
      </c>
      <c r="C107" s="299" t="s">
        <v>157</v>
      </c>
      <c r="D107" s="299" t="s">
        <v>144</v>
      </c>
      <c r="E107" s="299">
        <v>4219900</v>
      </c>
      <c r="F107" s="862">
        <v>600</v>
      </c>
      <c r="G107" s="861">
        <f>G108+G109</f>
        <v>1349.9</v>
      </c>
      <c r="H107" s="861">
        <f>SUM(H108:H109)</f>
        <v>1500</v>
      </c>
      <c r="I107" s="861">
        <f t="shared" ref="I107:K107" si="43">SUM(I108:I109)</f>
        <v>2849.9</v>
      </c>
      <c r="J107" s="861">
        <f>SUM(J108:J109)</f>
        <v>932.3</v>
      </c>
      <c r="K107" s="861">
        <f t="shared" si="43"/>
        <v>3782.2000000000003</v>
      </c>
      <c r="L107" s="861"/>
      <c r="M107" s="861">
        <f t="shared" si="28"/>
        <v>3782.2000000000003</v>
      </c>
      <c r="N107" s="861">
        <f>N108</f>
        <v>400</v>
      </c>
      <c r="O107" s="861">
        <f t="shared" si="29"/>
        <v>4182.2000000000007</v>
      </c>
      <c r="P107" s="861">
        <f>P108</f>
        <v>0</v>
      </c>
      <c r="Q107" s="859">
        <f t="shared" si="40"/>
        <v>4182.2000000000007</v>
      </c>
      <c r="R107" s="861"/>
      <c r="S107" s="861"/>
    </row>
    <row r="108" spans="1:21" ht="15.75" x14ac:dyDescent="0.25">
      <c r="A108" s="753" t="s">
        <v>584</v>
      </c>
      <c r="B108" s="299" t="s">
        <v>640</v>
      </c>
      <c r="C108" s="299" t="s">
        <v>157</v>
      </c>
      <c r="D108" s="299" t="s">
        <v>144</v>
      </c>
      <c r="E108" s="299" t="s">
        <v>739</v>
      </c>
      <c r="F108" s="862">
        <v>612</v>
      </c>
      <c r="G108" s="861">
        <v>499.9</v>
      </c>
      <c r="H108" s="861">
        <v>1500</v>
      </c>
      <c r="I108" s="861">
        <f>SUM(G108:H108)</f>
        <v>1999.9</v>
      </c>
      <c r="J108" s="861">
        <v>432.3</v>
      </c>
      <c r="K108" s="861">
        <f>SUM(I108:J108)</f>
        <v>2432.2000000000003</v>
      </c>
      <c r="L108" s="861"/>
      <c r="M108" s="861">
        <f t="shared" si="28"/>
        <v>2432.2000000000003</v>
      </c>
      <c r="N108" s="861">
        <v>400</v>
      </c>
      <c r="O108" s="861">
        <f t="shared" si="29"/>
        <v>2832.2000000000003</v>
      </c>
      <c r="P108" s="861"/>
      <c r="Q108" s="859">
        <f t="shared" si="40"/>
        <v>2832.2000000000003</v>
      </c>
      <c r="R108" s="767"/>
      <c r="S108" s="767"/>
    </row>
    <row r="109" spans="1:21" ht="15.75" x14ac:dyDescent="0.25">
      <c r="A109" s="753" t="s">
        <v>600</v>
      </c>
      <c r="B109" s="299" t="s">
        <v>640</v>
      </c>
      <c r="C109" s="299" t="s">
        <v>157</v>
      </c>
      <c r="D109" s="299" t="s">
        <v>144</v>
      </c>
      <c r="E109" s="299" t="s">
        <v>739</v>
      </c>
      <c r="F109" s="862">
        <v>622</v>
      </c>
      <c r="G109" s="861">
        <v>850</v>
      </c>
      <c r="H109" s="861"/>
      <c r="I109" s="861">
        <f>SUM(G109:H109)</f>
        <v>850</v>
      </c>
      <c r="J109" s="861">
        <v>500</v>
      </c>
      <c r="K109" s="861">
        <f>SUM(I109:J109)</f>
        <v>1350</v>
      </c>
      <c r="L109" s="861"/>
      <c r="M109" s="861">
        <f t="shared" si="28"/>
        <v>1350</v>
      </c>
      <c r="N109" s="861"/>
      <c r="O109" s="861">
        <f t="shared" si="29"/>
        <v>1350</v>
      </c>
      <c r="P109" s="861"/>
      <c r="Q109" s="859">
        <f t="shared" si="40"/>
        <v>1350</v>
      </c>
      <c r="R109" s="767"/>
      <c r="S109" s="767"/>
    </row>
    <row r="110" spans="1:21" ht="15.75" hidden="1" x14ac:dyDescent="0.25">
      <c r="A110" s="319" t="s">
        <v>585</v>
      </c>
      <c r="B110" s="299" t="s">
        <v>640</v>
      </c>
      <c r="C110" s="299" t="s">
        <v>157</v>
      </c>
      <c r="D110" s="299" t="s">
        <v>144</v>
      </c>
      <c r="E110" s="299" t="s">
        <v>1262</v>
      </c>
      <c r="F110" s="862"/>
      <c r="G110" s="861">
        <f>SUM(G111)</f>
        <v>0</v>
      </c>
      <c r="H110" s="861"/>
      <c r="I110" s="861">
        <f t="shared" ref="I110:I140" si="44">SUM(G110:H110)</f>
        <v>0</v>
      </c>
      <c r="J110" s="861"/>
      <c r="K110" s="861">
        <f t="shared" ref="K110:K121" si="45">SUM(I110:J110)</f>
        <v>0</v>
      </c>
      <c r="L110" s="861"/>
      <c r="M110" s="861">
        <f t="shared" si="28"/>
        <v>0</v>
      </c>
      <c r="N110" s="861"/>
      <c r="O110" s="861">
        <f t="shared" si="29"/>
        <v>0</v>
      </c>
      <c r="P110" s="861"/>
      <c r="Q110" s="859">
        <f t="shared" si="40"/>
        <v>0</v>
      </c>
      <c r="R110" s="767"/>
      <c r="S110" s="767"/>
    </row>
    <row r="111" spans="1:21" ht="31.5" hidden="1" x14ac:dyDescent="0.25">
      <c r="A111" s="319" t="s">
        <v>596</v>
      </c>
      <c r="B111" s="299" t="s">
        <v>640</v>
      </c>
      <c r="C111" s="299" t="s">
        <v>157</v>
      </c>
      <c r="D111" s="299" t="s">
        <v>144</v>
      </c>
      <c r="E111" s="299" t="s">
        <v>1054</v>
      </c>
      <c r="F111" s="862">
        <v>600</v>
      </c>
      <c r="G111" s="861">
        <f>SUM(G112:G113)</f>
        <v>0</v>
      </c>
      <c r="H111" s="861"/>
      <c r="I111" s="861">
        <f t="shared" si="44"/>
        <v>0</v>
      </c>
      <c r="J111" s="861"/>
      <c r="K111" s="861">
        <f t="shared" si="45"/>
        <v>0</v>
      </c>
      <c r="L111" s="861"/>
      <c r="M111" s="861">
        <f t="shared" si="28"/>
        <v>0</v>
      </c>
      <c r="N111" s="861"/>
      <c r="O111" s="861">
        <f t="shared" si="29"/>
        <v>0</v>
      </c>
      <c r="P111" s="861"/>
      <c r="Q111" s="859">
        <f t="shared" si="40"/>
        <v>0</v>
      </c>
      <c r="R111" s="767"/>
      <c r="S111" s="767"/>
    </row>
    <row r="112" spans="1:21" ht="15.75" hidden="1" x14ac:dyDescent="0.25">
      <c r="A112" s="753" t="s">
        <v>584</v>
      </c>
      <c r="B112" s="299" t="s">
        <v>640</v>
      </c>
      <c r="C112" s="299" t="s">
        <v>157</v>
      </c>
      <c r="D112" s="299" t="s">
        <v>144</v>
      </c>
      <c r="E112" s="299" t="s">
        <v>1054</v>
      </c>
      <c r="F112" s="862">
        <v>612</v>
      </c>
      <c r="G112" s="861"/>
      <c r="H112" s="861"/>
      <c r="I112" s="861">
        <f t="shared" si="44"/>
        <v>0</v>
      </c>
      <c r="J112" s="861"/>
      <c r="K112" s="861">
        <f t="shared" si="45"/>
        <v>0</v>
      </c>
      <c r="L112" s="861"/>
      <c r="M112" s="861">
        <f t="shared" si="28"/>
        <v>0</v>
      </c>
      <c r="N112" s="861"/>
      <c r="O112" s="861">
        <f t="shared" si="29"/>
        <v>0</v>
      </c>
      <c r="P112" s="861"/>
      <c r="Q112" s="859">
        <f t="shared" si="40"/>
        <v>0</v>
      </c>
      <c r="R112" s="767"/>
      <c r="S112" s="767"/>
    </row>
    <row r="113" spans="1:19" ht="15.75" hidden="1" x14ac:dyDescent="0.25">
      <c r="A113" s="753" t="s">
        <v>600</v>
      </c>
      <c r="B113" s="299" t="s">
        <v>640</v>
      </c>
      <c r="C113" s="299" t="s">
        <v>157</v>
      </c>
      <c r="D113" s="299" t="s">
        <v>144</v>
      </c>
      <c r="E113" s="299" t="s">
        <v>1054</v>
      </c>
      <c r="F113" s="862">
        <v>622</v>
      </c>
      <c r="G113" s="861"/>
      <c r="H113" s="861"/>
      <c r="I113" s="861">
        <f t="shared" si="44"/>
        <v>0</v>
      </c>
      <c r="J113" s="861"/>
      <c r="K113" s="861">
        <f t="shared" si="45"/>
        <v>0</v>
      </c>
      <c r="L113" s="861"/>
      <c r="M113" s="861">
        <f t="shared" si="28"/>
        <v>0</v>
      </c>
      <c r="N113" s="861"/>
      <c r="O113" s="861">
        <f t="shared" si="29"/>
        <v>0</v>
      </c>
      <c r="P113" s="861"/>
      <c r="Q113" s="859">
        <f t="shared" si="40"/>
        <v>0</v>
      </c>
      <c r="R113" s="767"/>
      <c r="S113" s="767"/>
    </row>
    <row r="114" spans="1:19" ht="15.75" hidden="1" x14ac:dyDescent="0.25">
      <c r="A114" s="319" t="s">
        <v>725</v>
      </c>
      <c r="B114" s="299" t="s">
        <v>640</v>
      </c>
      <c r="C114" s="299" t="s">
        <v>157</v>
      </c>
      <c r="D114" s="299" t="s">
        <v>144</v>
      </c>
      <c r="E114" s="299" t="s">
        <v>1232</v>
      </c>
      <c r="F114" s="862">
        <v>240</v>
      </c>
      <c r="G114" s="861"/>
      <c r="H114" s="861"/>
      <c r="I114" s="861">
        <f t="shared" si="44"/>
        <v>0</v>
      </c>
      <c r="J114" s="861"/>
      <c r="K114" s="861">
        <f t="shared" si="45"/>
        <v>0</v>
      </c>
      <c r="L114" s="861"/>
      <c r="M114" s="861">
        <f t="shared" si="28"/>
        <v>0</v>
      </c>
      <c r="N114" s="861"/>
      <c r="O114" s="861">
        <f t="shared" si="29"/>
        <v>0</v>
      </c>
      <c r="P114" s="861"/>
      <c r="Q114" s="859">
        <f t="shared" si="40"/>
        <v>0</v>
      </c>
      <c r="R114" s="767"/>
      <c r="S114" s="767"/>
    </row>
    <row r="115" spans="1:19" ht="15.75" hidden="1" x14ac:dyDescent="0.25">
      <c r="A115" s="319" t="s">
        <v>563</v>
      </c>
      <c r="B115" s="299" t="s">
        <v>640</v>
      </c>
      <c r="C115" s="299" t="s">
        <v>157</v>
      </c>
      <c r="D115" s="299" t="s">
        <v>144</v>
      </c>
      <c r="E115" s="299" t="s">
        <v>1232</v>
      </c>
      <c r="F115" s="862">
        <v>244</v>
      </c>
      <c r="G115" s="861"/>
      <c r="H115" s="861"/>
      <c r="I115" s="861">
        <f t="shared" si="44"/>
        <v>0</v>
      </c>
      <c r="J115" s="861"/>
      <c r="K115" s="861">
        <f t="shared" si="45"/>
        <v>0</v>
      </c>
      <c r="L115" s="861"/>
      <c r="M115" s="861">
        <f t="shared" si="28"/>
        <v>0</v>
      </c>
      <c r="N115" s="861"/>
      <c r="O115" s="861">
        <f t="shared" si="29"/>
        <v>0</v>
      </c>
      <c r="P115" s="861"/>
      <c r="Q115" s="859">
        <f t="shared" si="40"/>
        <v>0</v>
      </c>
      <c r="R115" s="767"/>
      <c r="S115" s="767"/>
    </row>
    <row r="116" spans="1:19" s="898" customFormat="1" ht="15.75" x14ac:dyDescent="0.25">
      <c r="A116" s="754" t="s">
        <v>252</v>
      </c>
      <c r="B116" s="355" t="s">
        <v>640</v>
      </c>
      <c r="C116" s="355" t="s">
        <v>157</v>
      </c>
      <c r="D116" s="355" t="s">
        <v>157</v>
      </c>
      <c r="E116" s="355"/>
      <c r="F116" s="857"/>
      <c r="G116" s="859">
        <f>G120+G117+G125</f>
        <v>0</v>
      </c>
      <c r="H116" s="859">
        <f>H117+H122</f>
        <v>669.1</v>
      </c>
      <c r="I116" s="861">
        <f t="shared" si="44"/>
        <v>669.1</v>
      </c>
      <c r="J116" s="859">
        <f>J117+J122</f>
        <v>620</v>
      </c>
      <c r="K116" s="859">
        <f t="shared" si="45"/>
        <v>1289.0999999999999</v>
      </c>
      <c r="L116" s="861"/>
      <c r="M116" s="859">
        <f t="shared" si="28"/>
        <v>1289.0999999999999</v>
      </c>
      <c r="N116" s="861"/>
      <c r="O116" s="859">
        <f t="shared" si="29"/>
        <v>1289.0999999999999</v>
      </c>
      <c r="P116" s="861"/>
      <c r="Q116" s="859">
        <f t="shared" si="40"/>
        <v>1289.0999999999999</v>
      </c>
      <c r="R116" s="859"/>
      <c r="S116" s="859"/>
    </row>
    <row r="117" spans="1:19" ht="31.5" x14ac:dyDescent="0.25">
      <c r="A117" s="319" t="s">
        <v>596</v>
      </c>
      <c r="B117" s="299" t="s">
        <v>640</v>
      </c>
      <c r="C117" s="299" t="s">
        <v>157</v>
      </c>
      <c r="D117" s="299" t="s">
        <v>157</v>
      </c>
      <c r="E117" s="299" t="s">
        <v>1007</v>
      </c>
      <c r="F117" s="862">
        <v>600</v>
      </c>
      <c r="G117" s="861">
        <f>SUM(G118:G119)</f>
        <v>0</v>
      </c>
      <c r="H117" s="861">
        <f>H118</f>
        <v>500</v>
      </c>
      <c r="I117" s="861">
        <f t="shared" si="44"/>
        <v>500</v>
      </c>
      <c r="J117" s="861">
        <f>J118+J119</f>
        <v>580</v>
      </c>
      <c r="K117" s="861">
        <f t="shared" si="45"/>
        <v>1080</v>
      </c>
      <c r="L117" s="861"/>
      <c r="M117" s="861">
        <f t="shared" si="28"/>
        <v>1080</v>
      </c>
      <c r="N117" s="861"/>
      <c r="O117" s="861">
        <f t="shared" si="29"/>
        <v>1080</v>
      </c>
      <c r="P117" s="861"/>
      <c r="Q117" s="859">
        <f t="shared" si="40"/>
        <v>1080</v>
      </c>
      <c r="R117" s="767"/>
      <c r="S117" s="767"/>
    </row>
    <row r="118" spans="1:19" ht="15.75" x14ac:dyDescent="0.25">
      <c r="A118" s="753" t="s">
        <v>584</v>
      </c>
      <c r="B118" s="299" t="s">
        <v>640</v>
      </c>
      <c r="C118" s="299" t="s">
        <v>157</v>
      </c>
      <c r="D118" s="299" t="s">
        <v>157</v>
      </c>
      <c r="E118" s="299" t="s">
        <v>1007</v>
      </c>
      <c r="F118" s="862">
        <v>612</v>
      </c>
      <c r="G118" s="861"/>
      <c r="H118" s="861">
        <v>500</v>
      </c>
      <c r="I118" s="861">
        <f t="shared" si="44"/>
        <v>500</v>
      </c>
      <c r="J118" s="861"/>
      <c r="K118" s="861">
        <f t="shared" si="45"/>
        <v>500</v>
      </c>
      <c r="L118" s="861"/>
      <c r="M118" s="861">
        <f t="shared" si="28"/>
        <v>500</v>
      </c>
      <c r="N118" s="861"/>
      <c r="O118" s="861">
        <f t="shared" si="29"/>
        <v>500</v>
      </c>
      <c r="P118" s="861"/>
      <c r="Q118" s="859">
        <f t="shared" si="40"/>
        <v>500</v>
      </c>
      <c r="R118" s="767"/>
      <c r="S118" s="767"/>
    </row>
    <row r="119" spans="1:19" ht="15.75" x14ac:dyDescent="0.25">
      <c r="A119" s="753" t="s">
        <v>600</v>
      </c>
      <c r="B119" s="299" t="s">
        <v>640</v>
      </c>
      <c r="C119" s="299" t="s">
        <v>157</v>
      </c>
      <c r="D119" s="299" t="s">
        <v>157</v>
      </c>
      <c r="E119" s="299" t="s">
        <v>1007</v>
      </c>
      <c r="F119" s="862">
        <v>622</v>
      </c>
      <c r="G119" s="861"/>
      <c r="H119" s="861"/>
      <c r="I119" s="861">
        <f t="shared" si="44"/>
        <v>0</v>
      </c>
      <c r="J119" s="861">
        <v>580</v>
      </c>
      <c r="K119" s="861">
        <f t="shared" si="45"/>
        <v>580</v>
      </c>
      <c r="L119" s="861"/>
      <c r="M119" s="861">
        <f t="shared" si="28"/>
        <v>580</v>
      </c>
      <c r="N119" s="861"/>
      <c r="O119" s="861">
        <f t="shared" si="29"/>
        <v>580</v>
      </c>
      <c r="P119" s="861"/>
      <c r="Q119" s="859">
        <f t="shared" si="40"/>
        <v>580</v>
      </c>
      <c r="R119" s="767"/>
      <c r="S119" s="767"/>
    </row>
    <row r="120" spans="1:19" ht="15.75" hidden="1" x14ac:dyDescent="0.25">
      <c r="A120" s="319" t="s">
        <v>598</v>
      </c>
      <c r="B120" s="299" t="s">
        <v>640</v>
      </c>
      <c r="C120" s="299" t="s">
        <v>157</v>
      </c>
      <c r="D120" s="299" t="s">
        <v>157</v>
      </c>
      <c r="E120" s="299" t="s">
        <v>1263</v>
      </c>
      <c r="F120" s="862">
        <v>620</v>
      </c>
      <c r="G120" s="861">
        <f>G121</f>
        <v>0</v>
      </c>
      <c r="H120" s="861"/>
      <c r="I120" s="861">
        <f t="shared" si="44"/>
        <v>0</v>
      </c>
      <c r="J120" s="861"/>
      <c r="K120" s="861">
        <f t="shared" si="45"/>
        <v>0</v>
      </c>
      <c r="L120" s="861"/>
      <c r="M120" s="861">
        <f t="shared" si="28"/>
        <v>0</v>
      </c>
      <c r="N120" s="861"/>
      <c r="O120" s="861">
        <f t="shared" si="29"/>
        <v>0</v>
      </c>
      <c r="P120" s="861"/>
      <c r="Q120" s="859">
        <f t="shared" si="40"/>
        <v>0</v>
      </c>
      <c r="R120" s="767"/>
      <c r="S120" s="767"/>
    </row>
    <row r="121" spans="1:19" ht="15.75" hidden="1" x14ac:dyDescent="0.25">
      <c r="A121" s="753" t="s">
        <v>600</v>
      </c>
      <c r="B121" s="299" t="s">
        <v>640</v>
      </c>
      <c r="C121" s="299" t="s">
        <v>157</v>
      </c>
      <c r="D121" s="299" t="s">
        <v>157</v>
      </c>
      <c r="E121" s="299" t="s">
        <v>1263</v>
      </c>
      <c r="F121" s="862">
        <v>622</v>
      </c>
      <c r="G121" s="861"/>
      <c r="H121" s="861"/>
      <c r="I121" s="861">
        <f t="shared" si="44"/>
        <v>0</v>
      </c>
      <c r="J121" s="861"/>
      <c r="K121" s="861">
        <f t="shared" si="45"/>
        <v>0</v>
      </c>
      <c r="L121" s="861"/>
      <c r="M121" s="861">
        <f t="shared" si="28"/>
        <v>0</v>
      </c>
      <c r="N121" s="861"/>
      <c r="O121" s="861">
        <f t="shared" si="29"/>
        <v>0</v>
      </c>
      <c r="P121" s="861"/>
      <c r="Q121" s="859">
        <f t="shared" si="40"/>
        <v>0</v>
      </c>
      <c r="R121" s="767"/>
      <c r="S121" s="767"/>
    </row>
    <row r="122" spans="1:19" ht="47.25" x14ac:dyDescent="0.25">
      <c r="A122" s="753" t="s">
        <v>1291</v>
      </c>
      <c r="B122" s="299" t="s">
        <v>640</v>
      </c>
      <c r="C122" s="299" t="s">
        <v>157</v>
      </c>
      <c r="D122" s="299" t="s">
        <v>157</v>
      </c>
      <c r="E122" s="299" t="s">
        <v>1055</v>
      </c>
      <c r="F122" s="862"/>
      <c r="G122" s="861"/>
      <c r="H122" s="861">
        <f>H125</f>
        <v>169.1</v>
      </c>
      <c r="I122" s="861">
        <f>SUM(G122:H122)</f>
        <v>169.1</v>
      </c>
      <c r="J122" s="861">
        <f>J123</f>
        <v>40</v>
      </c>
      <c r="K122" s="861">
        <f>SUM(I122:J122)</f>
        <v>209.1</v>
      </c>
      <c r="L122" s="861"/>
      <c r="M122" s="861">
        <f t="shared" si="28"/>
        <v>209.1</v>
      </c>
      <c r="N122" s="861"/>
      <c r="O122" s="861">
        <f t="shared" si="29"/>
        <v>209.1</v>
      </c>
      <c r="P122" s="861"/>
      <c r="Q122" s="859">
        <f t="shared" si="40"/>
        <v>209.1</v>
      </c>
      <c r="R122" s="767"/>
      <c r="S122" s="767"/>
    </row>
    <row r="123" spans="1:19" ht="15.75" x14ac:dyDescent="0.25">
      <c r="A123" s="319" t="s">
        <v>725</v>
      </c>
      <c r="B123" s="299" t="s">
        <v>640</v>
      </c>
      <c r="C123" s="299" t="s">
        <v>157</v>
      </c>
      <c r="D123" s="299" t="s">
        <v>157</v>
      </c>
      <c r="E123" s="299" t="s">
        <v>1055</v>
      </c>
      <c r="F123" s="862">
        <v>240</v>
      </c>
      <c r="G123" s="861"/>
      <c r="H123" s="861"/>
      <c r="I123" s="861">
        <v>0</v>
      </c>
      <c r="J123" s="861">
        <f>J124</f>
        <v>40</v>
      </c>
      <c r="K123" s="861">
        <f t="shared" ref="K123:K124" si="46">SUM(I123:J123)</f>
        <v>40</v>
      </c>
      <c r="L123" s="861"/>
      <c r="M123" s="861">
        <f t="shared" si="28"/>
        <v>40</v>
      </c>
      <c r="N123" s="861"/>
      <c r="O123" s="861">
        <f t="shared" si="29"/>
        <v>40</v>
      </c>
      <c r="P123" s="861"/>
      <c r="Q123" s="859">
        <f t="shared" si="40"/>
        <v>40</v>
      </c>
      <c r="R123" s="767"/>
      <c r="S123" s="767"/>
    </row>
    <row r="124" spans="1:19" ht="15.75" x14ac:dyDescent="0.25">
      <c r="A124" s="319" t="s">
        <v>563</v>
      </c>
      <c r="B124" s="299" t="s">
        <v>640</v>
      </c>
      <c r="C124" s="299" t="s">
        <v>157</v>
      </c>
      <c r="D124" s="299" t="s">
        <v>157</v>
      </c>
      <c r="E124" s="299" t="s">
        <v>1055</v>
      </c>
      <c r="F124" s="862">
        <v>244</v>
      </c>
      <c r="G124" s="861"/>
      <c r="H124" s="861"/>
      <c r="I124" s="861">
        <v>0</v>
      </c>
      <c r="J124" s="861">
        <v>40</v>
      </c>
      <c r="K124" s="861">
        <f t="shared" si="46"/>
        <v>40</v>
      </c>
      <c r="L124" s="861"/>
      <c r="M124" s="861">
        <f t="shared" si="28"/>
        <v>40</v>
      </c>
      <c r="N124" s="861"/>
      <c r="O124" s="861">
        <f t="shared" si="29"/>
        <v>40</v>
      </c>
      <c r="P124" s="861"/>
      <c r="Q124" s="859">
        <f t="shared" si="40"/>
        <v>40</v>
      </c>
      <c r="R124" s="767"/>
      <c r="S124" s="767"/>
    </row>
    <row r="125" spans="1:19" ht="15.75" x14ac:dyDescent="0.25">
      <c r="A125" s="319" t="s">
        <v>598</v>
      </c>
      <c r="B125" s="299" t="s">
        <v>640</v>
      </c>
      <c r="C125" s="299" t="s">
        <v>157</v>
      </c>
      <c r="D125" s="299" t="s">
        <v>157</v>
      </c>
      <c r="E125" s="299" t="s">
        <v>1055</v>
      </c>
      <c r="F125" s="862">
        <v>620</v>
      </c>
      <c r="G125" s="861">
        <f>SUM(G126)</f>
        <v>0</v>
      </c>
      <c r="H125" s="861">
        <f>H126</f>
        <v>169.1</v>
      </c>
      <c r="I125" s="861">
        <f t="shared" si="44"/>
        <v>169.1</v>
      </c>
      <c r="J125" s="861">
        <f>J126</f>
        <v>0</v>
      </c>
      <c r="K125" s="861">
        <f t="shared" ref="K125:K146" si="47">SUM(I125:J125)</f>
        <v>169.1</v>
      </c>
      <c r="L125" s="861"/>
      <c r="M125" s="861">
        <f t="shared" si="28"/>
        <v>169.1</v>
      </c>
      <c r="N125" s="861"/>
      <c r="O125" s="861">
        <f t="shared" si="29"/>
        <v>169.1</v>
      </c>
      <c r="P125" s="861"/>
      <c r="Q125" s="859">
        <f t="shared" si="40"/>
        <v>169.1</v>
      </c>
      <c r="R125" s="767"/>
      <c r="S125" s="767"/>
    </row>
    <row r="126" spans="1:19" ht="15.75" x14ac:dyDescent="0.25">
      <c r="A126" s="753" t="s">
        <v>600</v>
      </c>
      <c r="B126" s="299" t="s">
        <v>640</v>
      </c>
      <c r="C126" s="299" t="s">
        <v>157</v>
      </c>
      <c r="D126" s="299" t="s">
        <v>157</v>
      </c>
      <c r="E126" s="299" t="s">
        <v>1055</v>
      </c>
      <c r="F126" s="862">
        <v>622</v>
      </c>
      <c r="G126" s="861"/>
      <c r="H126" s="861">
        <v>169.1</v>
      </c>
      <c r="I126" s="861">
        <f t="shared" si="44"/>
        <v>169.1</v>
      </c>
      <c r="J126" s="861"/>
      <c r="K126" s="861">
        <f t="shared" si="47"/>
        <v>169.1</v>
      </c>
      <c r="L126" s="861"/>
      <c r="M126" s="861">
        <f t="shared" si="28"/>
        <v>169.1</v>
      </c>
      <c r="N126" s="861"/>
      <c r="O126" s="861">
        <f t="shared" si="29"/>
        <v>169.1</v>
      </c>
      <c r="P126" s="861"/>
      <c r="Q126" s="859">
        <f t="shared" si="40"/>
        <v>169.1</v>
      </c>
      <c r="R126" s="767"/>
      <c r="S126" s="767"/>
    </row>
    <row r="127" spans="1:19" s="898" customFormat="1" ht="15.75" x14ac:dyDescent="0.25">
      <c r="A127" s="367" t="s">
        <v>364</v>
      </c>
      <c r="B127" s="857">
        <v>80</v>
      </c>
      <c r="C127" s="362">
        <v>7</v>
      </c>
      <c r="D127" s="362">
        <v>9</v>
      </c>
      <c r="E127" s="858" t="s">
        <v>358</v>
      </c>
      <c r="F127" s="857" t="s">
        <v>358</v>
      </c>
      <c r="G127" s="859">
        <f>SUM(G128)</f>
        <v>311.29999999999995</v>
      </c>
      <c r="H127" s="859">
        <f>H128+H139</f>
        <v>0</v>
      </c>
      <c r="I127" s="859">
        <f t="shared" si="44"/>
        <v>311.29999999999995</v>
      </c>
      <c r="J127" s="859">
        <f>J128+J139</f>
        <v>495.7</v>
      </c>
      <c r="K127" s="859">
        <f t="shared" si="47"/>
        <v>807</v>
      </c>
      <c r="L127" s="859"/>
      <c r="M127" s="859">
        <f t="shared" si="28"/>
        <v>807</v>
      </c>
      <c r="N127" s="859"/>
      <c r="O127" s="859">
        <f t="shared" si="29"/>
        <v>807</v>
      </c>
      <c r="P127" s="859">
        <f>P141+P134</f>
        <v>554</v>
      </c>
      <c r="Q127" s="859">
        <f t="shared" si="40"/>
        <v>1361</v>
      </c>
      <c r="R127" s="766"/>
      <c r="S127" s="766"/>
    </row>
    <row r="128" spans="1:19" ht="15.75" x14ac:dyDescent="0.25">
      <c r="A128" s="319" t="s">
        <v>585</v>
      </c>
      <c r="B128" s="862">
        <v>80</v>
      </c>
      <c r="C128" s="293">
        <v>7</v>
      </c>
      <c r="D128" s="293">
        <v>9</v>
      </c>
      <c r="E128" s="860">
        <v>5220000</v>
      </c>
      <c r="F128" s="862" t="s">
        <v>358</v>
      </c>
      <c r="G128" s="861">
        <f>SUM(G134)</f>
        <v>311.29999999999995</v>
      </c>
      <c r="H128" s="861">
        <f>H134</f>
        <v>0</v>
      </c>
      <c r="I128" s="861">
        <f t="shared" si="44"/>
        <v>311.29999999999995</v>
      </c>
      <c r="J128" s="861">
        <f>SUM(J129+J134)</f>
        <v>495.7</v>
      </c>
      <c r="K128" s="861">
        <f t="shared" si="47"/>
        <v>807</v>
      </c>
      <c r="L128" s="861"/>
      <c r="M128" s="861">
        <f t="shared" si="28"/>
        <v>807</v>
      </c>
      <c r="N128" s="861"/>
      <c r="O128" s="861">
        <f t="shared" si="29"/>
        <v>807</v>
      </c>
      <c r="P128" s="861"/>
      <c r="Q128" s="859">
        <f t="shared" si="40"/>
        <v>807</v>
      </c>
      <c r="R128" s="767"/>
      <c r="S128" s="767"/>
    </row>
    <row r="129" spans="1:20" ht="31.5" x14ac:dyDescent="0.25">
      <c r="A129" s="319" t="s">
        <v>1306</v>
      </c>
      <c r="B129" s="862">
        <v>80</v>
      </c>
      <c r="C129" s="293">
        <v>7</v>
      </c>
      <c r="D129" s="293">
        <v>9</v>
      </c>
      <c r="E129" s="860">
        <v>5222500</v>
      </c>
      <c r="F129" s="862" t="s">
        <v>358</v>
      </c>
      <c r="G129" s="861">
        <v>0</v>
      </c>
      <c r="H129" s="861"/>
      <c r="I129" s="861">
        <f t="shared" si="44"/>
        <v>0</v>
      </c>
      <c r="J129" s="861">
        <f>SUM(J130)</f>
        <v>65</v>
      </c>
      <c r="K129" s="861">
        <f t="shared" si="47"/>
        <v>65</v>
      </c>
      <c r="L129" s="861"/>
      <c r="M129" s="861">
        <f t="shared" si="28"/>
        <v>65</v>
      </c>
      <c r="N129" s="861"/>
      <c r="O129" s="861">
        <f t="shared" si="29"/>
        <v>65</v>
      </c>
      <c r="P129" s="861"/>
      <c r="Q129" s="859">
        <f t="shared" si="40"/>
        <v>65</v>
      </c>
      <c r="R129" s="767"/>
      <c r="S129" s="767"/>
    </row>
    <row r="130" spans="1:20" ht="15.75" x14ac:dyDescent="0.25">
      <c r="A130" s="319" t="s">
        <v>1307</v>
      </c>
      <c r="B130" s="862">
        <v>80</v>
      </c>
      <c r="C130" s="293">
        <v>7</v>
      </c>
      <c r="D130" s="293">
        <v>9</v>
      </c>
      <c r="E130" s="860">
        <v>5222501</v>
      </c>
      <c r="F130" s="862" t="s">
        <v>358</v>
      </c>
      <c r="G130" s="861">
        <v>0</v>
      </c>
      <c r="H130" s="861"/>
      <c r="I130" s="861">
        <f t="shared" si="44"/>
        <v>0</v>
      </c>
      <c r="J130" s="861">
        <f>SUM(J131)</f>
        <v>65</v>
      </c>
      <c r="K130" s="861">
        <f t="shared" si="47"/>
        <v>65</v>
      </c>
      <c r="L130" s="861"/>
      <c r="M130" s="861">
        <f t="shared" si="28"/>
        <v>65</v>
      </c>
      <c r="N130" s="861"/>
      <c r="O130" s="861">
        <f t="shared" si="29"/>
        <v>65</v>
      </c>
      <c r="P130" s="861"/>
      <c r="Q130" s="859">
        <f t="shared" si="40"/>
        <v>65</v>
      </c>
      <c r="R130" s="767"/>
      <c r="S130" s="767"/>
    </row>
    <row r="131" spans="1:20" ht="31.5" x14ac:dyDescent="0.25">
      <c r="A131" s="319" t="s">
        <v>596</v>
      </c>
      <c r="B131" s="862">
        <v>80</v>
      </c>
      <c r="C131" s="293">
        <v>7</v>
      </c>
      <c r="D131" s="293">
        <v>9</v>
      </c>
      <c r="E131" s="860">
        <v>5222501</v>
      </c>
      <c r="F131" s="862">
        <v>600</v>
      </c>
      <c r="G131" s="861">
        <v>0</v>
      </c>
      <c r="H131" s="861"/>
      <c r="I131" s="861">
        <f t="shared" si="44"/>
        <v>0</v>
      </c>
      <c r="J131" s="861">
        <f>SUM(J132)</f>
        <v>65</v>
      </c>
      <c r="K131" s="861">
        <f t="shared" si="47"/>
        <v>65</v>
      </c>
      <c r="L131" s="861"/>
      <c r="M131" s="861">
        <f t="shared" si="28"/>
        <v>65</v>
      </c>
      <c r="N131" s="861"/>
      <c r="O131" s="861">
        <f t="shared" si="29"/>
        <v>65</v>
      </c>
      <c r="P131" s="861"/>
      <c r="Q131" s="859">
        <f t="shared" si="40"/>
        <v>65</v>
      </c>
      <c r="R131" s="767"/>
      <c r="S131" s="767"/>
    </row>
    <row r="132" spans="1:20" ht="15.75" x14ac:dyDescent="0.25">
      <c r="A132" s="753" t="s">
        <v>584</v>
      </c>
      <c r="B132" s="862">
        <v>80</v>
      </c>
      <c r="C132" s="293">
        <v>7</v>
      </c>
      <c r="D132" s="293">
        <v>9</v>
      </c>
      <c r="E132" s="860">
        <v>5222810</v>
      </c>
      <c r="F132" s="862">
        <v>612</v>
      </c>
      <c r="G132" s="861">
        <v>0</v>
      </c>
      <c r="H132" s="861"/>
      <c r="I132" s="861">
        <f t="shared" si="44"/>
        <v>0</v>
      </c>
      <c r="J132" s="861">
        <v>65</v>
      </c>
      <c r="K132" s="861">
        <f t="shared" si="47"/>
        <v>65</v>
      </c>
      <c r="L132" s="861"/>
      <c r="M132" s="861">
        <f t="shared" si="28"/>
        <v>65</v>
      </c>
      <c r="N132" s="861"/>
      <c r="O132" s="861">
        <f t="shared" si="29"/>
        <v>65</v>
      </c>
      <c r="P132" s="861"/>
      <c r="Q132" s="859">
        <f t="shared" si="40"/>
        <v>65</v>
      </c>
      <c r="R132" s="767"/>
      <c r="S132" s="767"/>
    </row>
    <row r="133" spans="1:20" ht="15.75" hidden="1" x14ac:dyDescent="0.25">
      <c r="A133" s="753" t="s">
        <v>584</v>
      </c>
      <c r="B133" s="862">
        <v>80</v>
      </c>
      <c r="C133" s="293">
        <v>7</v>
      </c>
      <c r="D133" s="293">
        <v>9</v>
      </c>
      <c r="E133" s="860">
        <v>5222810</v>
      </c>
      <c r="F133" s="862">
        <v>612</v>
      </c>
      <c r="G133" s="861">
        <v>0</v>
      </c>
      <c r="H133" s="861"/>
      <c r="I133" s="861">
        <f t="shared" si="44"/>
        <v>0</v>
      </c>
      <c r="J133" s="861"/>
      <c r="K133" s="861">
        <f t="shared" si="47"/>
        <v>0</v>
      </c>
      <c r="L133" s="861"/>
      <c r="M133" s="861">
        <f t="shared" si="28"/>
        <v>0</v>
      </c>
      <c r="N133" s="861"/>
      <c r="O133" s="861">
        <f t="shared" si="29"/>
        <v>0</v>
      </c>
      <c r="P133" s="861"/>
      <c r="Q133" s="859">
        <f t="shared" si="40"/>
        <v>0</v>
      </c>
      <c r="R133" s="767"/>
      <c r="S133" s="767"/>
    </row>
    <row r="134" spans="1:20" ht="31.5" x14ac:dyDescent="0.25">
      <c r="A134" s="319" t="s">
        <v>727</v>
      </c>
      <c r="B134" s="862">
        <v>80</v>
      </c>
      <c r="C134" s="293">
        <v>7</v>
      </c>
      <c r="D134" s="293">
        <v>9</v>
      </c>
      <c r="E134" s="860">
        <v>5225600</v>
      </c>
      <c r="F134" s="862"/>
      <c r="G134" s="861">
        <f>SUM(G135)</f>
        <v>311.29999999999995</v>
      </c>
      <c r="H134" s="861">
        <f>H135</f>
        <v>0</v>
      </c>
      <c r="I134" s="861">
        <f t="shared" si="44"/>
        <v>311.29999999999995</v>
      </c>
      <c r="J134" s="861">
        <f>J135</f>
        <v>430.7</v>
      </c>
      <c r="K134" s="861">
        <f t="shared" si="47"/>
        <v>742</v>
      </c>
      <c r="L134" s="861"/>
      <c r="M134" s="861">
        <f t="shared" si="28"/>
        <v>742</v>
      </c>
      <c r="N134" s="861"/>
      <c r="O134" s="861">
        <v>742</v>
      </c>
      <c r="P134" s="861">
        <f>P135</f>
        <v>-66</v>
      </c>
      <c r="Q134" s="859">
        <f t="shared" si="40"/>
        <v>676</v>
      </c>
      <c r="R134" s="767"/>
      <c r="S134" s="767"/>
      <c r="T134" s="929"/>
    </row>
    <row r="135" spans="1:20" ht="15.75" x14ac:dyDescent="0.25">
      <c r="A135" s="319" t="s">
        <v>1284</v>
      </c>
      <c r="B135" s="862">
        <v>80</v>
      </c>
      <c r="C135" s="293">
        <v>7</v>
      </c>
      <c r="D135" s="293">
        <v>9</v>
      </c>
      <c r="E135" s="860">
        <v>5225601</v>
      </c>
      <c r="F135" s="862" t="s">
        <v>358</v>
      </c>
      <c r="G135" s="861">
        <f>SUM(G136+G139)</f>
        <v>311.29999999999995</v>
      </c>
      <c r="H135" s="861">
        <f>H136</f>
        <v>0</v>
      </c>
      <c r="I135" s="861">
        <f t="shared" si="44"/>
        <v>311.29999999999995</v>
      </c>
      <c r="J135" s="861">
        <f>J136</f>
        <v>430.7</v>
      </c>
      <c r="K135" s="861">
        <f t="shared" si="47"/>
        <v>742</v>
      </c>
      <c r="L135" s="861"/>
      <c r="M135" s="861">
        <f t="shared" si="28"/>
        <v>742</v>
      </c>
      <c r="N135" s="861"/>
      <c r="O135" s="861">
        <f t="shared" si="29"/>
        <v>742</v>
      </c>
      <c r="P135" s="861">
        <f>P136+P139</f>
        <v>-66</v>
      </c>
      <c r="Q135" s="859">
        <f t="shared" si="40"/>
        <v>676</v>
      </c>
      <c r="R135" s="767"/>
      <c r="S135" s="767"/>
    </row>
    <row r="136" spans="1:20" ht="15.75" x14ac:dyDescent="0.25">
      <c r="A136" s="319" t="s">
        <v>561</v>
      </c>
      <c r="B136" s="862">
        <v>80</v>
      </c>
      <c r="C136" s="293">
        <v>7</v>
      </c>
      <c r="D136" s="293">
        <v>9</v>
      </c>
      <c r="E136" s="860">
        <v>5225601</v>
      </c>
      <c r="F136" s="862">
        <v>200</v>
      </c>
      <c r="G136" s="861">
        <f t="shared" ref="G136:G137" si="48">SUM(G137)</f>
        <v>142.6</v>
      </c>
      <c r="H136" s="861">
        <f>H137</f>
        <v>0</v>
      </c>
      <c r="I136" s="861">
        <f t="shared" si="44"/>
        <v>142.6</v>
      </c>
      <c r="J136" s="861">
        <f>J137</f>
        <v>430.7</v>
      </c>
      <c r="K136" s="861">
        <f t="shared" si="47"/>
        <v>573.29999999999995</v>
      </c>
      <c r="L136" s="861"/>
      <c r="M136" s="861">
        <f t="shared" si="28"/>
        <v>573.29999999999995</v>
      </c>
      <c r="N136" s="861"/>
      <c r="O136" s="861">
        <f t="shared" si="29"/>
        <v>573.29999999999995</v>
      </c>
      <c r="P136" s="861">
        <f>P137</f>
        <v>-3.9</v>
      </c>
      <c r="Q136" s="859">
        <f t="shared" si="40"/>
        <v>569.4</v>
      </c>
      <c r="R136" s="767"/>
      <c r="S136" s="767"/>
    </row>
    <row r="137" spans="1:20" ht="15.75" x14ac:dyDescent="0.25">
      <c r="A137" s="319" t="s">
        <v>725</v>
      </c>
      <c r="B137" s="862">
        <v>80</v>
      </c>
      <c r="C137" s="293">
        <v>7</v>
      </c>
      <c r="D137" s="293">
        <v>9</v>
      </c>
      <c r="E137" s="860">
        <v>5225601</v>
      </c>
      <c r="F137" s="862">
        <v>240</v>
      </c>
      <c r="G137" s="861">
        <f t="shared" si="48"/>
        <v>142.6</v>
      </c>
      <c r="H137" s="861">
        <f>H138</f>
        <v>0</v>
      </c>
      <c r="I137" s="861">
        <f t="shared" si="44"/>
        <v>142.6</v>
      </c>
      <c r="J137" s="861">
        <f>J138</f>
        <v>430.7</v>
      </c>
      <c r="K137" s="861">
        <f t="shared" si="47"/>
        <v>573.29999999999995</v>
      </c>
      <c r="L137" s="861"/>
      <c r="M137" s="861">
        <f t="shared" si="28"/>
        <v>573.29999999999995</v>
      </c>
      <c r="N137" s="861"/>
      <c r="O137" s="861">
        <f t="shared" si="29"/>
        <v>573.29999999999995</v>
      </c>
      <c r="P137" s="861">
        <f>P138</f>
        <v>-3.9</v>
      </c>
      <c r="Q137" s="859">
        <f t="shared" si="40"/>
        <v>569.4</v>
      </c>
      <c r="R137" s="767"/>
      <c r="S137" s="767"/>
    </row>
    <row r="138" spans="1:20" ht="15.75" x14ac:dyDescent="0.25">
      <c r="A138" s="319" t="s">
        <v>563</v>
      </c>
      <c r="B138" s="862">
        <v>80</v>
      </c>
      <c r="C138" s="293">
        <v>7</v>
      </c>
      <c r="D138" s="293">
        <v>9</v>
      </c>
      <c r="E138" s="860">
        <v>5225601</v>
      </c>
      <c r="F138" s="862">
        <v>244</v>
      </c>
      <c r="G138" s="861">
        <v>142.6</v>
      </c>
      <c r="H138" s="861"/>
      <c r="I138" s="861">
        <f t="shared" si="44"/>
        <v>142.6</v>
      </c>
      <c r="J138" s="861">
        <v>430.7</v>
      </c>
      <c r="K138" s="861">
        <f t="shared" si="47"/>
        <v>573.29999999999995</v>
      </c>
      <c r="L138" s="861"/>
      <c r="M138" s="861">
        <f t="shared" si="28"/>
        <v>573.29999999999995</v>
      </c>
      <c r="N138" s="861"/>
      <c r="O138" s="861">
        <f t="shared" si="29"/>
        <v>573.29999999999995</v>
      </c>
      <c r="P138" s="861">
        <v>-3.9</v>
      </c>
      <c r="Q138" s="859">
        <f t="shared" si="40"/>
        <v>569.4</v>
      </c>
      <c r="R138" s="767"/>
      <c r="S138" s="767"/>
    </row>
    <row r="139" spans="1:20" ht="15.75" x14ac:dyDescent="0.25">
      <c r="A139" s="319" t="s">
        <v>956</v>
      </c>
      <c r="B139" s="862">
        <v>80</v>
      </c>
      <c r="C139" s="293">
        <v>7</v>
      </c>
      <c r="D139" s="293">
        <v>9</v>
      </c>
      <c r="E139" s="860">
        <v>5225601</v>
      </c>
      <c r="F139" s="862">
        <v>120</v>
      </c>
      <c r="G139" s="861">
        <f>G140</f>
        <v>168.7</v>
      </c>
      <c r="H139" s="861">
        <f>H140</f>
        <v>0</v>
      </c>
      <c r="I139" s="861">
        <f t="shared" si="44"/>
        <v>168.7</v>
      </c>
      <c r="J139" s="861">
        <f>J140</f>
        <v>0</v>
      </c>
      <c r="K139" s="861">
        <f t="shared" si="47"/>
        <v>168.7</v>
      </c>
      <c r="L139" s="861"/>
      <c r="M139" s="861">
        <f t="shared" si="28"/>
        <v>168.7</v>
      </c>
      <c r="N139" s="861"/>
      <c r="O139" s="861">
        <f t="shared" si="29"/>
        <v>168.7</v>
      </c>
      <c r="P139" s="861">
        <f>P140</f>
        <v>-62.1</v>
      </c>
      <c r="Q139" s="859">
        <f t="shared" si="40"/>
        <v>106.6</v>
      </c>
      <c r="R139" s="767"/>
      <c r="S139" s="767"/>
    </row>
    <row r="140" spans="1:20" ht="15.75" x14ac:dyDescent="0.25">
      <c r="A140" s="319" t="s">
        <v>560</v>
      </c>
      <c r="B140" s="862">
        <v>80</v>
      </c>
      <c r="C140" s="293">
        <v>7</v>
      </c>
      <c r="D140" s="293">
        <v>9</v>
      </c>
      <c r="E140" s="860">
        <v>5225601</v>
      </c>
      <c r="F140" s="862">
        <v>122</v>
      </c>
      <c r="G140" s="861">
        <v>168.7</v>
      </c>
      <c r="H140" s="861"/>
      <c r="I140" s="861">
        <f t="shared" si="44"/>
        <v>168.7</v>
      </c>
      <c r="J140" s="861"/>
      <c r="K140" s="861">
        <f t="shared" si="47"/>
        <v>168.7</v>
      </c>
      <c r="L140" s="861"/>
      <c r="M140" s="861">
        <f t="shared" si="28"/>
        <v>168.7</v>
      </c>
      <c r="N140" s="861"/>
      <c r="O140" s="861">
        <f t="shared" si="29"/>
        <v>168.7</v>
      </c>
      <c r="P140" s="861">
        <v>-62.1</v>
      </c>
      <c r="Q140" s="859">
        <f t="shared" si="40"/>
        <v>106.6</v>
      </c>
      <c r="R140" s="767"/>
      <c r="S140" s="767"/>
    </row>
    <row r="141" spans="1:20" ht="15.75" x14ac:dyDescent="0.25">
      <c r="A141" s="319" t="s">
        <v>585</v>
      </c>
      <c r="B141" s="299" t="s">
        <v>640</v>
      </c>
      <c r="C141" s="293">
        <v>7</v>
      </c>
      <c r="D141" s="293">
        <v>9</v>
      </c>
      <c r="E141" s="299" t="s">
        <v>1262</v>
      </c>
      <c r="F141" s="862"/>
      <c r="G141" s="861">
        <f>SUM(G142)</f>
        <v>0</v>
      </c>
      <c r="H141" s="861"/>
      <c r="I141" s="861">
        <f t="shared" ref="I141:I146" si="49">SUM(G141:H141)</f>
        <v>0</v>
      </c>
      <c r="J141" s="861"/>
      <c r="K141" s="861">
        <f t="shared" si="47"/>
        <v>0</v>
      </c>
      <c r="L141" s="861"/>
      <c r="M141" s="861">
        <f t="shared" ref="M141:M146" si="50">K141+L141</f>
        <v>0</v>
      </c>
      <c r="N141" s="861"/>
      <c r="O141" s="861">
        <f t="shared" ref="O141:O146" si="51">M141+N141</f>
        <v>0</v>
      </c>
      <c r="P141" s="861">
        <f>P142</f>
        <v>620</v>
      </c>
      <c r="Q141" s="859">
        <f t="shared" ref="Q141:Q146" si="52">O141+P141</f>
        <v>620</v>
      </c>
      <c r="R141" s="767"/>
      <c r="S141" s="767"/>
    </row>
    <row r="142" spans="1:20" ht="29.25" customHeight="1" x14ac:dyDescent="0.25">
      <c r="A142" s="319" t="s">
        <v>596</v>
      </c>
      <c r="B142" s="299" t="s">
        <v>640</v>
      </c>
      <c r="C142" s="293">
        <v>7</v>
      </c>
      <c r="D142" s="293">
        <v>9</v>
      </c>
      <c r="E142" s="299" t="s">
        <v>1054</v>
      </c>
      <c r="F142" s="862">
        <v>600</v>
      </c>
      <c r="G142" s="861">
        <f>SUM(G143:G144)</f>
        <v>0</v>
      </c>
      <c r="H142" s="861"/>
      <c r="I142" s="861">
        <f t="shared" si="49"/>
        <v>0</v>
      </c>
      <c r="J142" s="861"/>
      <c r="K142" s="861">
        <f t="shared" si="47"/>
        <v>0</v>
      </c>
      <c r="L142" s="861"/>
      <c r="M142" s="861">
        <f t="shared" si="50"/>
        <v>0</v>
      </c>
      <c r="N142" s="861"/>
      <c r="O142" s="861">
        <f t="shared" si="51"/>
        <v>0</v>
      </c>
      <c r="P142" s="861">
        <f>P143+P144</f>
        <v>620</v>
      </c>
      <c r="Q142" s="859">
        <f t="shared" si="52"/>
        <v>620</v>
      </c>
      <c r="R142" s="767"/>
      <c r="S142" s="767"/>
    </row>
    <row r="143" spans="1:20" ht="15.75" x14ac:dyDescent="0.25">
      <c r="A143" s="753" t="s">
        <v>584</v>
      </c>
      <c r="B143" s="299" t="s">
        <v>640</v>
      </c>
      <c r="C143" s="293">
        <v>7</v>
      </c>
      <c r="D143" s="293">
        <v>9</v>
      </c>
      <c r="E143" s="299" t="s">
        <v>1054</v>
      </c>
      <c r="F143" s="862">
        <v>612</v>
      </c>
      <c r="G143" s="861"/>
      <c r="H143" s="861"/>
      <c r="I143" s="861">
        <f t="shared" si="49"/>
        <v>0</v>
      </c>
      <c r="J143" s="861"/>
      <c r="K143" s="861">
        <f t="shared" si="47"/>
        <v>0</v>
      </c>
      <c r="L143" s="861"/>
      <c r="M143" s="861">
        <f t="shared" si="50"/>
        <v>0</v>
      </c>
      <c r="N143" s="861"/>
      <c r="O143" s="861">
        <f t="shared" si="51"/>
        <v>0</v>
      </c>
      <c r="P143" s="861">
        <v>270</v>
      </c>
      <c r="Q143" s="859">
        <f t="shared" si="52"/>
        <v>270</v>
      </c>
      <c r="R143" s="767"/>
      <c r="S143" s="767"/>
    </row>
    <row r="144" spans="1:20" ht="15.75" x14ac:dyDescent="0.25">
      <c r="A144" s="753" t="s">
        <v>600</v>
      </c>
      <c r="B144" s="299" t="s">
        <v>640</v>
      </c>
      <c r="C144" s="293">
        <v>7</v>
      </c>
      <c r="D144" s="293">
        <v>9</v>
      </c>
      <c r="E144" s="299" t="s">
        <v>1054</v>
      </c>
      <c r="F144" s="862">
        <v>622</v>
      </c>
      <c r="G144" s="861"/>
      <c r="H144" s="861"/>
      <c r="I144" s="861">
        <f t="shared" si="49"/>
        <v>0</v>
      </c>
      <c r="J144" s="861"/>
      <c r="K144" s="861">
        <f t="shared" si="47"/>
        <v>0</v>
      </c>
      <c r="L144" s="861"/>
      <c r="M144" s="861">
        <f t="shared" si="50"/>
        <v>0</v>
      </c>
      <c r="N144" s="861"/>
      <c r="O144" s="861">
        <f t="shared" si="51"/>
        <v>0</v>
      </c>
      <c r="P144" s="861">
        <v>350</v>
      </c>
      <c r="Q144" s="859">
        <f t="shared" si="52"/>
        <v>350</v>
      </c>
      <c r="R144" s="767"/>
      <c r="S144" s="767"/>
    </row>
    <row r="145" spans="1:19" ht="15.75" hidden="1" x14ac:dyDescent="0.25">
      <c r="A145" s="319" t="s">
        <v>725</v>
      </c>
      <c r="B145" s="299" t="s">
        <v>640</v>
      </c>
      <c r="C145" s="293">
        <v>7</v>
      </c>
      <c r="D145" s="293">
        <v>9</v>
      </c>
      <c r="E145" s="299" t="s">
        <v>1232</v>
      </c>
      <c r="F145" s="862">
        <v>240</v>
      </c>
      <c r="G145" s="861"/>
      <c r="H145" s="861"/>
      <c r="I145" s="861">
        <f t="shared" si="49"/>
        <v>0</v>
      </c>
      <c r="J145" s="861"/>
      <c r="K145" s="861">
        <f t="shared" si="47"/>
        <v>0</v>
      </c>
      <c r="L145" s="861"/>
      <c r="M145" s="977">
        <f t="shared" si="50"/>
        <v>0</v>
      </c>
      <c r="N145" s="861"/>
      <c r="O145" s="977">
        <f t="shared" si="51"/>
        <v>0</v>
      </c>
      <c r="P145" s="861"/>
      <c r="Q145" s="856">
        <f t="shared" si="52"/>
        <v>0</v>
      </c>
      <c r="R145" s="767"/>
      <c r="S145" s="767"/>
    </row>
    <row r="146" spans="1:19" ht="15.75" hidden="1" x14ac:dyDescent="0.25">
      <c r="A146" s="319" t="s">
        <v>563</v>
      </c>
      <c r="B146" s="299" t="s">
        <v>640</v>
      </c>
      <c r="C146" s="293">
        <v>7</v>
      </c>
      <c r="D146" s="293">
        <v>9</v>
      </c>
      <c r="E146" s="299" t="s">
        <v>1232</v>
      </c>
      <c r="F146" s="862">
        <v>244</v>
      </c>
      <c r="G146" s="861"/>
      <c r="H146" s="861"/>
      <c r="I146" s="861">
        <f t="shared" si="49"/>
        <v>0</v>
      </c>
      <c r="J146" s="861"/>
      <c r="K146" s="861">
        <f t="shared" si="47"/>
        <v>0</v>
      </c>
      <c r="L146" s="861"/>
      <c r="M146" s="977">
        <f t="shared" si="50"/>
        <v>0</v>
      </c>
      <c r="N146" s="861"/>
      <c r="O146" s="977">
        <f t="shared" si="51"/>
        <v>0</v>
      </c>
      <c r="P146" s="861"/>
      <c r="Q146" s="856">
        <f t="shared" si="52"/>
        <v>0</v>
      </c>
      <c r="R146" s="767"/>
      <c r="S146" s="767"/>
    </row>
    <row r="147" spans="1:19" ht="15.75" hidden="1" outlineLevel="1" x14ac:dyDescent="0.25">
      <c r="A147" s="753"/>
      <c r="B147" s="862"/>
      <c r="C147" s="299"/>
      <c r="D147" s="293"/>
      <c r="E147" s="860"/>
      <c r="F147" s="862"/>
      <c r="G147" s="861"/>
      <c r="H147" s="861"/>
      <c r="I147" s="861"/>
      <c r="J147" s="861"/>
      <c r="K147" s="861"/>
      <c r="L147" s="861"/>
      <c r="M147" s="861"/>
      <c r="N147" s="861"/>
      <c r="O147" s="861"/>
      <c r="P147" s="861"/>
      <c r="Q147" s="861"/>
      <c r="R147" s="767"/>
      <c r="S147" s="767"/>
    </row>
    <row r="148" spans="1:19" ht="15.75" hidden="1" outlineLevel="1" x14ac:dyDescent="0.25">
      <c r="A148" s="319"/>
      <c r="B148" s="862"/>
      <c r="C148" s="299"/>
      <c r="D148" s="293"/>
      <c r="E148" s="860"/>
      <c r="F148" s="862"/>
      <c r="G148" s="861"/>
      <c r="H148" s="861"/>
      <c r="I148" s="861"/>
      <c r="J148" s="861"/>
      <c r="K148" s="861"/>
      <c r="L148" s="861"/>
      <c r="M148" s="861"/>
      <c r="N148" s="861"/>
      <c r="O148" s="861"/>
      <c r="P148" s="861"/>
      <c r="Q148" s="861"/>
      <c r="R148" s="767"/>
      <c r="S148" s="767"/>
    </row>
    <row r="149" spans="1:19" ht="15.75" hidden="1" outlineLevel="1" x14ac:dyDescent="0.25">
      <c r="A149" s="753"/>
      <c r="B149" s="862"/>
      <c r="C149" s="299"/>
      <c r="D149" s="293"/>
      <c r="E149" s="860"/>
      <c r="F149" s="862"/>
      <c r="G149" s="861"/>
      <c r="H149" s="861"/>
      <c r="I149" s="861"/>
      <c r="J149" s="861"/>
      <c r="K149" s="861"/>
      <c r="L149" s="861"/>
      <c r="M149" s="861"/>
      <c r="N149" s="861"/>
      <c r="O149" s="861"/>
      <c r="P149" s="861"/>
      <c r="Q149" s="861"/>
      <c r="R149" s="767"/>
      <c r="S149" s="767"/>
    </row>
    <row r="150" spans="1:19" ht="15.75" hidden="1" outlineLevel="1" x14ac:dyDescent="0.25">
      <c r="A150" s="753"/>
      <c r="B150" s="862"/>
      <c r="C150" s="293"/>
      <c r="D150" s="293"/>
      <c r="E150" s="860"/>
      <c r="F150" s="862"/>
      <c r="G150" s="861"/>
      <c r="H150" s="861"/>
      <c r="I150" s="861"/>
      <c r="J150" s="861"/>
      <c r="K150" s="861"/>
      <c r="L150" s="861"/>
      <c r="M150" s="861"/>
      <c r="N150" s="861"/>
      <c r="O150" s="861"/>
      <c r="P150" s="861"/>
      <c r="Q150" s="861"/>
      <c r="R150" s="767"/>
      <c r="S150" s="767"/>
    </row>
    <row r="151" spans="1:19" ht="15.75" hidden="1" outlineLevel="1" x14ac:dyDescent="0.25">
      <c r="A151" s="753"/>
      <c r="B151" s="862"/>
      <c r="C151" s="293"/>
      <c r="D151" s="293"/>
      <c r="E151" s="860"/>
      <c r="F151" s="862"/>
      <c r="G151" s="861"/>
      <c r="H151" s="861"/>
      <c r="I151" s="861"/>
      <c r="J151" s="861"/>
      <c r="K151" s="861"/>
      <c r="L151" s="861"/>
      <c r="M151" s="861"/>
      <c r="N151" s="861"/>
      <c r="O151" s="861"/>
      <c r="P151" s="861"/>
      <c r="Q151" s="861"/>
      <c r="R151" s="767"/>
      <c r="S151" s="767"/>
    </row>
    <row r="152" spans="1:19" s="898" customFormat="1" ht="15.75" hidden="1" outlineLevel="1" x14ac:dyDescent="0.25">
      <c r="A152" s="367"/>
      <c r="B152" s="857"/>
      <c r="C152" s="362"/>
      <c r="D152" s="362"/>
      <c r="E152" s="860"/>
      <c r="F152" s="934"/>
      <c r="G152" s="935"/>
      <c r="H152" s="935"/>
      <c r="I152" s="935"/>
      <c r="J152" s="935"/>
      <c r="K152" s="935"/>
      <c r="L152" s="935"/>
      <c r="M152" s="935"/>
      <c r="N152" s="935"/>
      <c r="O152" s="935"/>
      <c r="P152" s="935"/>
      <c r="Q152" s="935"/>
      <c r="R152" s="936"/>
      <c r="S152" s="936"/>
    </row>
    <row r="153" spans="1:19" s="898" customFormat="1" ht="15.75" hidden="1" outlineLevel="1" x14ac:dyDescent="0.25">
      <c r="A153" s="754"/>
      <c r="B153" s="857"/>
      <c r="C153" s="362"/>
      <c r="D153" s="362"/>
      <c r="E153" s="860"/>
      <c r="F153" s="934"/>
      <c r="G153" s="935"/>
      <c r="H153" s="935"/>
      <c r="I153" s="935"/>
      <c r="J153" s="935"/>
      <c r="K153" s="935"/>
      <c r="L153" s="935"/>
      <c r="M153" s="935"/>
      <c r="N153" s="935"/>
      <c r="O153" s="935"/>
      <c r="P153" s="935"/>
      <c r="Q153" s="935"/>
      <c r="R153" s="936"/>
      <c r="S153" s="936"/>
    </row>
    <row r="154" spans="1:19" ht="15.75" hidden="1" outlineLevel="1" x14ac:dyDescent="0.25">
      <c r="A154" s="753"/>
      <c r="B154" s="862"/>
      <c r="C154" s="293"/>
      <c r="D154" s="293"/>
      <c r="E154" s="860"/>
      <c r="F154" s="937"/>
      <c r="G154" s="938"/>
      <c r="H154" s="938"/>
      <c r="I154" s="938"/>
      <c r="J154" s="938"/>
      <c r="K154" s="938"/>
      <c r="L154" s="938"/>
      <c r="M154" s="938"/>
      <c r="N154" s="938"/>
      <c r="O154" s="938"/>
      <c r="P154" s="938"/>
      <c r="Q154" s="938"/>
      <c r="R154" s="939"/>
      <c r="S154" s="939"/>
    </row>
    <row r="155" spans="1:19" ht="15.75" hidden="1" outlineLevel="1" x14ac:dyDescent="0.25">
      <c r="A155" s="319"/>
      <c r="B155" s="862"/>
      <c r="C155" s="293"/>
      <c r="D155" s="293"/>
      <c r="E155" s="860"/>
      <c r="F155" s="862"/>
      <c r="G155" s="938"/>
      <c r="H155" s="938"/>
      <c r="I155" s="938"/>
      <c r="J155" s="938"/>
      <c r="K155" s="938"/>
      <c r="L155" s="938"/>
      <c r="M155" s="938"/>
      <c r="N155" s="938"/>
      <c r="O155" s="938"/>
      <c r="P155" s="938"/>
      <c r="Q155" s="938"/>
      <c r="R155" s="938"/>
      <c r="S155" s="938"/>
    </row>
    <row r="156" spans="1:19" ht="15.75" hidden="1" outlineLevel="1" x14ac:dyDescent="0.25">
      <c r="A156" s="319"/>
      <c r="B156" s="862"/>
      <c r="C156" s="293"/>
      <c r="D156" s="293"/>
      <c r="E156" s="860"/>
      <c r="F156" s="862"/>
      <c r="G156" s="938"/>
      <c r="H156" s="938"/>
      <c r="I156" s="938"/>
      <c r="J156" s="938"/>
      <c r="K156" s="938"/>
      <c r="L156" s="938"/>
      <c r="M156" s="938"/>
      <c r="N156" s="938"/>
      <c r="O156" s="938"/>
      <c r="P156" s="938"/>
      <c r="Q156" s="938"/>
      <c r="R156" s="939"/>
      <c r="S156" s="939"/>
    </row>
    <row r="157" spans="1:19" ht="15.75" hidden="1" outlineLevel="1" x14ac:dyDescent="0.25">
      <c r="A157" s="753"/>
      <c r="B157" s="862"/>
      <c r="C157" s="293"/>
      <c r="D157" s="293"/>
      <c r="E157" s="860"/>
      <c r="F157" s="862"/>
      <c r="G157" s="938"/>
      <c r="H157" s="938"/>
      <c r="I157" s="938"/>
      <c r="J157" s="938"/>
      <c r="K157" s="938"/>
      <c r="L157" s="938"/>
      <c r="M157" s="938"/>
      <c r="N157" s="938"/>
      <c r="O157" s="938"/>
      <c r="P157" s="938"/>
      <c r="Q157" s="938"/>
      <c r="R157" s="939"/>
      <c r="S157" s="939"/>
    </row>
    <row r="158" spans="1:19" s="898" customFormat="1" ht="15.75" hidden="1" outlineLevel="1" x14ac:dyDescent="0.25">
      <c r="A158" s="754"/>
      <c r="B158" s="355"/>
      <c r="C158" s="355"/>
      <c r="D158" s="760"/>
      <c r="E158" s="860"/>
      <c r="F158" s="934"/>
      <c r="G158" s="935"/>
      <c r="H158" s="935"/>
      <c r="I158" s="935"/>
      <c r="J158" s="935"/>
      <c r="K158" s="935"/>
      <c r="L158" s="935"/>
      <c r="M158" s="935"/>
      <c r="N158" s="935"/>
      <c r="O158" s="935"/>
      <c r="P158" s="935"/>
      <c r="Q158" s="935"/>
      <c r="R158" s="936"/>
      <c r="S158" s="936"/>
    </row>
    <row r="159" spans="1:19" s="898" customFormat="1" ht="15.75" hidden="1" outlineLevel="1" x14ac:dyDescent="0.25">
      <c r="A159" s="754"/>
      <c r="B159" s="355"/>
      <c r="C159" s="355"/>
      <c r="D159" s="355"/>
      <c r="E159" s="860"/>
      <c r="F159" s="934"/>
      <c r="G159" s="935"/>
      <c r="H159" s="935"/>
      <c r="I159" s="935"/>
      <c r="J159" s="935"/>
      <c r="K159" s="935"/>
      <c r="L159" s="935"/>
      <c r="M159" s="935"/>
      <c r="N159" s="935"/>
      <c r="O159" s="935"/>
      <c r="P159" s="935"/>
      <c r="Q159" s="935"/>
      <c r="R159" s="936"/>
      <c r="S159" s="936"/>
    </row>
    <row r="160" spans="1:19" ht="15.75" hidden="1" outlineLevel="1" x14ac:dyDescent="0.25">
      <c r="A160" s="771"/>
      <c r="B160" s="299"/>
      <c r="C160" s="299"/>
      <c r="D160" s="299"/>
      <c r="E160" s="860"/>
      <c r="F160" s="937"/>
      <c r="G160" s="938"/>
      <c r="H160" s="938"/>
      <c r="I160" s="938"/>
      <c r="J160" s="938"/>
      <c r="K160" s="938"/>
      <c r="L160" s="938"/>
      <c r="M160" s="938"/>
      <c r="N160" s="938"/>
      <c r="O160" s="938"/>
      <c r="P160" s="938"/>
      <c r="Q160" s="938"/>
      <c r="R160" s="939"/>
      <c r="S160" s="939"/>
    </row>
    <row r="161" spans="1:19" ht="15.75" hidden="1" outlineLevel="1" x14ac:dyDescent="0.25">
      <c r="A161" s="753"/>
      <c r="B161" s="299"/>
      <c r="C161" s="299"/>
      <c r="D161" s="299"/>
      <c r="E161" s="860"/>
      <c r="F161" s="299"/>
      <c r="G161" s="938"/>
      <c r="H161" s="938"/>
      <c r="I161" s="938"/>
      <c r="J161" s="938"/>
      <c r="K161" s="938"/>
      <c r="L161" s="938"/>
      <c r="M161" s="938"/>
      <c r="N161" s="938"/>
      <c r="O161" s="938"/>
      <c r="P161" s="938"/>
      <c r="Q161" s="938"/>
      <c r="R161" s="939"/>
      <c r="S161" s="939"/>
    </row>
    <row r="162" spans="1:19" ht="15.75" collapsed="1" x14ac:dyDescent="0.25">
      <c r="G162" s="941"/>
      <c r="H162" s="941"/>
      <c r="I162" s="941"/>
      <c r="J162" s="941"/>
      <c r="K162" s="941"/>
      <c r="L162" s="941"/>
      <c r="M162" s="941"/>
      <c r="N162" s="941"/>
      <c r="O162" s="941"/>
      <c r="P162" s="941"/>
      <c r="Q162" s="941"/>
      <c r="R162" s="942"/>
      <c r="S162" s="942"/>
    </row>
    <row r="163" spans="1:19" x14ac:dyDescent="0.2">
      <c r="A163" s="994"/>
    </row>
  </sheetData>
  <mergeCells count="10">
    <mergeCell ref="A6:S6"/>
    <mergeCell ref="A8:A9"/>
    <mergeCell ref="B8:B9"/>
    <mergeCell ref="C8:C9"/>
    <mergeCell ref="D8:D9"/>
    <mergeCell ref="E8:E9"/>
    <mergeCell ref="F8:F9"/>
    <mergeCell ref="R8:R9"/>
    <mergeCell ref="S8:S9"/>
    <mergeCell ref="O8:Q8"/>
  </mergeCells>
  <pageMargins left="0.70866141732283472" right="0.47244094488188981" top="0.74803149606299213" bottom="0.31496062992125984" header="0.31496062992125984" footer="0.15748031496062992"/>
  <pageSetup paperSize="9" scale="55" fitToHeight="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2"/>
  <sheetViews>
    <sheetView workbookViewId="0">
      <selection activeCell="N20" sqref="N20"/>
    </sheetView>
  </sheetViews>
  <sheetFormatPr defaultRowHeight="12.75" x14ac:dyDescent="0.2"/>
  <cols>
    <col min="1" max="1" width="45.140625" style="297" customWidth="1"/>
    <col min="2" max="2" width="4.28515625" style="354" customWidth="1"/>
    <col min="3" max="3" width="5.28515625" style="297" customWidth="1"/>
    <col min="4" max="4" width="5" style="297" customWidth="1"/>
    <col min="5" max="5" width="7.85546875" style="297" customWidth="1"/>
    <col min="6" max="6" width="4.85546875" style="297" customWidth="1"/>
    <col min="7" max="7" width="11.42578125" style="297" customWidth="1"/>
    <col min="8" max="8" width="10.85546875" style="297" customWidth="1"/>
    <col min="9" max="9" width="10.28515625" style="297" customWidth="1"/>
    <col min="10" max="10" width="11.140625" style="297" customWidth="1"/>
    <col min="11" max="11" width="11.42578125" style="297" customWidth="1"/>
    <col min="12" max="13" width="9.140625" style="297"/>
    <col min="14" max="14" width="13.5703125" style="297" customWidth="1"/>
    <col min="15" max="256" width="9.140625" style="297"/>
    <col min="257" max="257" width="45.140625" style="297" customWidth="1"/>
    <col min="258" max="258" width="4.28515625" style="297" customWidth="1"/>
    <col min="259" max="259" width="5.28515625" style="297" customWidth="1"/>
    <col min="260" max="260" width="5" style="297" customWidth="1"/>
    <col min="261" max="261" width="7.85546875" style="297" customWidth="1"/>
    <col min="262" max="262" width="4.85546875" style="297" customWidth="1"/>
    <col min="263" max="263" width="11.42578125" style="297" customWidth="1"/>
    <col min="264" max="264" width="10.85546875" style="297" customWidth="1"/>
    <col min="265" max="265" width="10.28515625" style="297" customWidth="1"/>
    <col min="266" max="266" width="11.140625" style="297" customWidth="1"/>
    <col min="267" max="267" width="11.42578125" style="297" customWidth="1"/>
    <col min="268" max="512" width="9.140625" style="297"/>
    <col min="513" max="513" width="45.140625" style="297" customWidth="1"/>
    <col min="514" max="514" width="4.28515625" style="297" customWidth="1"/>
    <col min="515" max="515" width="5.28515625" style="297" customWidth="1"/>
    <col min="516" max="516" width="5" style="297" customWidth="1"/>
    <col min="517" max="517" width="7.85546875" style="297" customWidth="1"/>
    <col min="518" max="518" width="4.85546875" style="297" customWidth="1"/>
    <col min="519" max="519" width="11.42578125" style="297" customWidth="1"/>
    <col min="520" max="520" width="10.85546875" style="297" customWidth="1"/>
    <col min="521" max="521" width="10.28515625" style="297" customWidth="1"/>
    <col min="522" max="522" width="11.140625" style="297" customWidth="1"/>
    <col min="523" max="523" width="11.42578125" style="297" customWidth="1"/>
    <col min="524" max="768" width="9.140625" style="297"/>
    <col min="769" max="769" width="45.140625" style="297" customWidth="1"/>
    <col min="770" max="770" width="4.28515625" style="297" customWidth="1"/>
    <col min="771" max="771" width="5.28515625" style="297" customWidth="1"/>
    <col min="772" max="772" width="5" style="297" customWidth="1"/>
    <col min="773" max="773" width="7.85546875" style="297" customWidth="1"/>
    <col min="774" max="774" width="4.85546875" style="297" customWidth="1"/>
    <col min="775" max="775" width="11.42578125" style="297" customWidth="1"/>
    <col min="776" max="776" width="10.85546875" style="297" customWidth="1"/>
    <col min="777" max="777" width="10.28515625" style="297" customWidth="1"/>
    <col min="778" max="778" width="11.140625" style="297" customWidth="1"/>
    <col min="779" max="779" width="11.42578125" style="297" customWidth="1"/>
    <col min="780" max="1024" width="9.140625" style="297"/>
    <col min="1025" max="1025" width="45.140625" style="297" customWidth="1"/>
    <col min="1026" max="1026" width="4.28515625" style="297" customWidth="1"/>
    <col min="1027" max="1027" width="5.28515625" style="297" customWidth="1"/>
    <col min="1028" max="1028" width="5" style="297" customWidth="1"/>
    <col min="1029" max="1029" width="7.85546875" style="297" customWidth="1"/>
    <col min="1030" max="1030" width="4.85546875" style="297" customWidth="1"/>
    <col min="1031" max="1031" width="11.42578125" style="297" customWidth="1"/>
    <col min="1032" max="1032" width="10.85546875" style="297" customWidth="1"/>
    <col min="1033" max="1033" width="10.28515625" style="297" customWidth="1"/>
    <col min="1034" max="1034" width="11.140625" style="297" customWidth="1"/>
    <col min="1035" max="1035" width="11.42578125" style="297" customWidth="1"/>
    <col min="1036" max="1280" width="9.140625" style="297"/>
    <col min="1281" max="1281" width="45.140625" style="297" customWidth="1"/>
    <col min="1282" max="1282" width="4.28515625" style="297" customWidth="1"/>
    <col min="1283" max="1283" width="5.28515625" style="297" customWidth="1"/>
    <col min="1284" max="1284" width="5" style="297" customWidth="1"/>
    <col min="1285" max="1285" width="7.85546875" style="297" customWidth="1"/>
    <col min="1286" max="1286" width="4.85546875" style="297" customWidth="1"/>
    <col min="1287" max="1287" width="11.42578125" style="297" customWidth="1"/>
    <col min="1288" max="1288" width="10.85546875" style="297" customWidth="1"/>
    <col min="1289" max="1289" width="10.28515625" style="297" customWidth="1"/>
    <col min="1290" max="1290" width="11.140625" style="297" customWidth="1"/>
    <col min="1291" max="1291" width="11.42578125" style="297" customWidth="1"/>
    <col min="1292" max="1536" width="9.140625" style="297"/>
    <col min="1537" max="1537" width="45.140625" style="297" customWidth="1"/>
    <col min="1538" max="1538" width="4.28515625" style="297" customWidth="1"/>
    <col min="1539" max="1539" width="5.28515625" style="297" customWidth="1"/>
    <col min="1540" max="1540" width="5" style="297" customWidth="1"/>
    <col min="1541" max="1541" width="7.85546875" style="297" customWidth="1"/>
    <col min="1542" max="1542" width="4.85546875" style="297" customWidth="1"/>
    <col min="1543" max="1543" width="11.42578125" style="297" customWidth="1"/>
    <col min="1544" max="1544" width="10.85546875" style="297" customWidth="1"/>
    <col min="1545" max="1545" width="10.28515625" style="297" customWidth="1"/>
    <col min="1546" max="1546" width="11.140625" style="297" customWidth="1"/>
    <col min="1547" max="1547" width="11.42578125" style="297" customWidth="1"/>
    <col min="1548" max="1792" width="9.140625" style="297"/>
    <col min="1793" max="1793" width="45.140625" style="297" customWidth="1"/>
    <col min="1794" max="1794" width="4.28515625" style="297" customWidth="1"/>
    <col min="1795" max="1795" width="5.28515625" style="297" customWidth="1"/>
    <col min="1796" max="1796" width="5" style="297" customWidth="1"/>
    <col min="1797" max="1797" width="7.85546875" style="297" customWidth="1"/>
    <col min="1798" max="1798" width="4.85546875" style="297" customWidth="1"/>
    <col min="1799" max="1799" width="11.42578125" style="297" customWidth="1"/>
    <col min="1800" max="1800" width="10.85546875" style="297" customWidth="1"/>
    <col min="1801" max="1801" width="10.28515625" style="297" customWidth="1"/>
    <col min="1802" max="1802" width="11.140625" style="297" customWidth="1"/>
    <col min="1803" max="1803" width="11.42578125" style="297" customWidth="1"/>
    <col min="1804" max="2048" width="9.140625" style="297"/>
    <col min="2049" max="2049" width="45.140625" style="297" customWidth="1"/>
    <col min="2050" max="2050" width="4.28515625" style="297" customWidth="1"/>
    <col min="2051" max="2051" width="5.28515625" style="297" customWidth="1"/>
    <col min="2052" max="2052" width="5" style="297" customWidth="1"/>
    <col min="2053" max="2053" width="7.85546875" style="297" customWidth="1"/>
    <col min="2054" max="2054" width="4.85546875" style="297" customWidth="1"/>
    <col min="2055" max="2055" width="11.42578125" style="297" customWidth="1"/>
    <col min="2056" max="2056" width="10.85546875" style="297" customWidth="1"/>
    <col min="2057" max="2057" width="10.28515625" style="297" customWidth="1"/>
    <col min="2058" max="2058" width="11.140625" style="297" customWidth="1"/>
    <col min="2059" max="2059" width="11.42578125" style="297" customWidth="1"/>
    <col min="2060" max="2304" width="9.140625" style="297"/>
    <col min="2305" max="2305" width="45.140625" style="297" customWidth="1"/>
    <col min="2306" max="2306" width="4.28515625" style="297" customWidth="1"/>
    <col min="2307" max="2307" width="5.28515625" style="297" customWidth="1"/>
    <col min="2308" max="2308" width="5" style="297" customWidth="1"/>
    <col min="2309" max="2309" width="7.85546875" style="297" customWidth="1"/>
    <col min="2310" max="2310" width="4.85546875" style="297" customWidth="1"/>
    <col min="2311" max="2311" width="11.42578125" style="297" customWidth="1"/>
    <col min="2312" max="2312" width="10.85546875" style="297" customWidth="1"/>
    <col min="2313" max="2313" width="10.28515625" style="297" customWidth="1"/>
    <col min="2314" max="2314" width="11.140625" style="297" customWidth="1"/>
    <col min="2315" max="2315" width="11.42578125" style="297" customWidth="1"/>
    <col min="2316" max="2560" width="9.140625" style="297"/>
    <col min="2561" max="2561" width="45.140625" style="297" customWidth="1"/>
    <col min="2562" max="2562" width="4.28515625" style="297" customWidth="1"/>
    <col min="2563" max="2563" width="5.28515625" style="297" customWidth="1"/>
    <col min="2564" max="2564" width="5" style="297" customWidth="1"/>
    <col min="2565" max="2565" width="7.85546875" style="297" customWidth="1"/>
    <col min="2566" max="2566" width="4.85546875" style="297" customWidth="1"/>
    <col min="2567" max="2567" width="11.42578125" style="297" customWidth="1"/>
    <col min="2568" max="2568" width="10.85546875" style="297" customWidth="1"/>
    <col min="2569" max="2569" width="10.28515625" style="297" customWidth="1"/>
    <col min="2570" max="2570" width="11.140625" style="297" customWidth="1"/>
    <col min="2571" max="2571" width="11.42578125" style="297" customWidth="1"/>
    <col min="2572" max="2816" width="9.140625" style="297"/>
    <col min="2817" max="2817" width="45.140625" style="297" customWidth="1"/>
    <col min="2818" max="2818" width="4.28515625" style="297" customWidth="1"/>
    <col min="2819" max="2819" width="5.28515625" style="297" customWidth="1"/>
    <col min="2820" max="2820" width="5" style="297" customWidth="1"/>
    <col min="2821" max="2821" width="7.85546875" style="297" customWidth="1"/>
    <col min="2822" max="2822" width="4.85546875" style="297" customWidth="1"/>
    <col min="2823" max="2823" width="11.42578125" style="297" customWidth="1"/>
    <col min="2824" max="2824" width="10.85546875" style="297" customWidth="1"/>
    <col min="2825" max="2825" width="10.28515625" style="297" customWidth="1"/>
    <col min="2826" max="2826" width="11.140625" style="297" customWidth="1"/>
    <col min="2827" max="2827" width="11.42578125" style="297" customWidth="1"/>
    <col min="2828" max="3072" width="9.140625" style="297"/>
    <col min="3073" max="3073" width="45.140625" style="297" customWidth="1"/>
    <col min="3074" max="3074" width="4.28515625" style="297" customWidth="1"/>
    <col min="3075" max="3075" width="5.28515625" style="297" customWidth="1"/>
    <col min="3076" max="3076" width="5" style="297" customWidth="1"/>
    <col min="3077" max="3077" width="7.85546875" style="297" customWidth="1"/>
    <col min="3078" max="3078" width="4.85546875" style="297" customWidth="1"/>
    <col min="3079" max="3079" width="11.42578125" style="297" customWidth="1"/>
    <col min="3080" max="3080" width="10.85546875" style="297" customWidth="1"/>
    <col min="3081" max="3081" width="10.28515625" style="297" customWidth="1"/>
    <col min="3082" max="3082" width="11.140625" style="297" customWidth="1"/>
    <col min="3083" max="3083" width="11.42578125" style="297" customWidth="1"/>
    <col min="3084" max="3328" width="9.140625" style="297"/>
    <col min="3329" max="3329" width="45.140625" style="297" customWidth="1"/>
    <col min="3330" max="3330" width="4.28515625" style="297" customWidth="1"/>
    <col min="3331" max="3331" width="5.28515625" style="297" customWidth="1"/>
    <col min="3332" max="3332" width="5" style="297" customWidth="1"/>
    <col min="3333" max="3333" width="7.85546875" style="297" customWidth="1"/>
    <col min="3334" max="3334" width="4.85546875" style="297" customWidth="1"/>
    <col min="3335" max="3335" width="11.42578125" style="297" customWidth="1"/>
    <col min="3336" max="3336" width="10.85546875" style="297" customWidth="1"/>
    <col min="3337" max="3337" width="10.28515625" style="297" customWidth="1"/>
    <col min="3338" max="3338" width="11.140625" style="297" customWidth="1"/>
    <col min="3339" max="3339" width="11.42578125" style="297" customWidth="1"/>
    <col min="3340" max="3584" width="9.140625" style="297"/>
    <col min="3585" max="3585" width="45.140625" style="297" customWidth="1"/>
    <col min="3586" max="3586" width="4.28515625" style="297" customWidth="1"/>
    <col min="3587" max="3587" width="5.28515625" style="297" customWidth="1"/>
    <col min="3588" max="3588" width="5" style="297" customWidth="1"/>
    <col min="3589" max="3589" width="7.85546875" style="297" customWidth="1"/>
    <col min="3590" max="3590" width="4.85546875" style="297" customWidth="1"/>
    <col min="3591" max="3591" width="11.42578125" style="297" customWidth="1"/>
    <col min="3592" max="3592" width="10.85546875" style="297" customWidth="1"/>
    <col min="3593" max="3593" width="10.28515625" style="297" customWidth="1"/>
    <col min="3594" max="3594" width="11.140625" style="297" customWidth="1"/>
    <col min="3595" max="3595" width="11.42578125" style="297" customWidth="1"/>
    <col min="3596" max="3840" width="9.140625" style="297"/>
    <col min="3841" max="3841" width="45.140625" style="297" customWidth="1"/>
    <col min="3842" max="3842" width="4.28515625" style="297" customWidth="1"/>
    <col min="3843" max="3843" width="5.28515625" style="297" customWidth="1"/>
    <col min="3844" max="3844" width="5" style="297" customWidth="1"/>
    <col min="3845" max="3845" width="7.85546875" style="297" customWidth="1"/>
    <col min="3846" max="3846" width="4.85546875" style="297" customWidth="1"/>
    <col min="3847" max="3847" width="11.42578125" style="297" customWidth="1"/>
    <col min="3848" max="3848" width="10.85546875" style="297" customWidth="1"/>
    <col min="3849" max="3849" width="10.28515625" style="297" customWidth="1"/>
    <col min="3850" max="3850" width="11.140625" style="297" customWidth="1"/>
    <col min="3851" max="3851" width="11.42578125" style="297" customWidth="1"/>
    <col min="3852" max="4096" width="9.140625" style="297"/>
    <col min="4097" max="4097" width="45.140625" style="297" customWidth="1"/>
    <col min="4098" max="4098" width="4.28515625" style="297" customWidth="1"/>
    <col min="4099" max="4099" width="5.28515625" style="297" customWidth="1"/>
    <col min="4100" max="4100" width="5" style="297" customWidth="1"/>
    <col min="4101" max="4101" width="7.85546875" style="297" customWidth="1"/>
    <col min="4102" max="4102" width="4.85546875" style="297" customWidth="1"/>
    <col min="4103" max="4103" width="11.42578125" style="297" customWidth="1"/>
    <col min="4104" max="4104" width="10.85546875" style="297" customWidth="1"/>
    <col min="4105" max="4105" width="10.28515625" style="297" customWidth="1"/>
    <col min="4106" max="4106" width="11.140625" style="297" customWidth="1"/>
    <col min="4107" max="4107" width="11.42578125" style="297" customWidth="1"/>
    <col min="4108" max="4352" width="9.140625" style="297"/>
    <col min="4353" max="4353" width="45.140625" style="297" customWidth="1"/>
    <col min="4354" max="4354" width="4.28515625" style="297" customWidth="1"/>
    <col min="4355" max="4355" width="5.28515625" style="297" customWidth="1"/>
    <col min="4356" max="4356" width="5" style="297" customWidth="1"/>
    <col min="4357" max="4357" width="7.85546875" style="297" customWidth="1"/>
    <col min="4358" max="4358" width="4.85546875" style="297" customWidth="1"/>
    <col min="4359" max="4359" width="11.42578125" style="297" customWidth="1"/>
    <col min="4360" max="4360" width="10.85546875" style="297" customWidth="1"/>
    <col min="4361" max="4361" width="10.28515625" style="297" customWidth="1"/>
    <col min="4362" max="4362" width="11.140625" style="297" customWidth="1"/>
    <col min="4363" max="4363" width="11.42578125" style="297" customWidth="1"/>
    <col min="4364" max="4608" width="9.140625" style="297"/>
    <col min="4609" max="4609" width="45.140625" style="297" customWidth="1"/>
    <col min="4610" max="4610" width="4.28515625" style="297" customWidth="1"/>
    <col min="4611" max="4611" width="5.28515625" style="297" customWidth="1"/>
    <col min="4612" max="4612" width="5" style="297" customWidth="1"/>
    <col min="4613" max="4613" width="7.85546875" style="297" customWidth="1"/>
    <col min="4614" max="4614" width="4.85546875" style="297" customWidth="1"/>
    <col min="4615" max="4615" width="11.42578125" style="297" customWidth="1"/>
    <col min="4616" max="4616" width="10.85546875" style="297" customWidth="1"/>
    <col min="4617" max="4617" width="10.28515625" style="297" customWidth="1"/>
    <col min="4618" max="4618" width="11.140625" style="297" customWidth="1"/>
    <col min="4619" max="4619" width="11.42578125" style="297" customWidth="1"/>
    <col min="4620" max="4864" width="9.140625" style="297"/>
    <col min="4865" max="4865" width="45.140625" style="297" customWidth="1"/>
    <col min="4866" max="4866" width="4.28515625" style="297" customWidth="1"/>
    <col min="4867" max="4867" width="5.28515625" style="297" customWidth="1"/>
    <col min="4868" max="4868" width="5" style="297" customWidth="1"/>
    <col min="4869" max="4869" width="7.85546875" style="297" customWidth="1"/>
    <col min="4870" max="4870" width="4.85546875" style="297" customWidth="1"/>
    <col min="4871" max="4871" width="11.42578125" style="297" customWidth="1"/>
    <col min="4872" max="4872" width="10.85546875" style="297" customWidth="1"/>
    <col min="4873" max="4873" width="10.28515625" style="297" customWidth="1"/>
    <col min="4874" max="4874" width="11.140625" style="297" customWidth="1"/>
    <col min="4875" max="4875" width="11.42578125" style="297" customWidth="1"/>
    <col min="4876" max="5120" width="9.140625" style="297"/>
    <col min="5121" max="5121" width="45.140625" style="297" customWidth="1"/>
    <col min="5122" max="5122" width="4.28515625" style="297" customWidth="1"/>
    <col min="5123" max="5123" width="5.28515625" style="297" customWidth="1"/>
    <col min="5124" max="5124" width="5" style="297" customWidth="1"/>
    <col min="5125" max="5125" width="7.85546875" style="297" customWidth="1"/>
    <col min="5126" max="5126" width="4.85546875" style="297" customWidth="1"/>
    <col min="5127" max="5127" width="11.42578125" style="297" customWidth="1"/>
    <col min="5128" max="5128" width="10.85546875" style="297" customWidth="1"/>
    <col min="5129" max="5129" width="10.28515625" style="297" customWidth="1"/>
    <col min="5130" max="5130" width="11.140625" style="297" customWidth="1"/>
    <col min="5131" max="5131" width="11.42578125" style="297" customWidth="1"/>
    <col min="5132" max="5376" width="9.140625" style="297"/>
    <col min="5377" max="5377" width="45.140625" style="297" customWidth="1"/>
    <col min="5378" max="5378" width="4.28515625" style="297" customWidth="1"/>
    <col min="5379" max="5379" width="5.28515625" style="297" customWidth="1"/>
    <col min="5380" max="5380" width="5" style="297" customWidth="1"/>
    <col min="5381" max="5381" width="7.85546875" style="297" customWidth="1"/>
    <col min="5382" max="5382" width="4.85546875" style="297" customWidth="1"/>
    <col min="5383" max="5383" width="11.42578125" style="297" customWidth="1"/>
    <col min="5384" max="5384" width="10.85546875" style="297" customWidth="1"/>
    <col min="5385" max="5385" width="10.28515625" style="297" customWidth="1"/>
    <col min="5386" max="5386" width="11.140625" style="297" customWidth="1"/>
    <col min="5387" max="5387" width="11.42578125" style="297" customWidth="1"/>
    <col min="5388" max="5632" width="9.140625" style="297"/>
    <col min="5633" max="5633" width="45.140625" style="297" customWidth="1"/>
    <col min="5634" max="5634" width="4.28515625" style="297" customWidth="1"/>
    <col min="5635" max="5635" width="5.28515625" style="297" customWidth="1"/>
    <col min="5636" max="5636" width="5" style="297" customWidth="1"/>
    <col min="5637" max="5637" width="7.85546875" style="297" customWidth="1"/>
    <col min="5638" max="5638" width="4.85546875" style="297" customWidth="1"/>
    <col min="5639" max="5639" width="11.42578125" style="297" customWidth="1"/>
    <col min="5640" max="5640" width="10.85546875" style="297" customWidth="1"/>
    <col min="5641" max="5641" width="10.28515625" style="297" customWidth="1"/>
    <col min="5642" max="5642" width="11.140625" style="297" customWidth="1"/>
    <col min="5643" max="5643" width="11.42578125" style="297" customWidth="1"/>
    <col min="5644" max="5888" width="9.140625" style="297"/>
    <col min="5889" max="5889" width="45.140625" style="297" customWidth="1"/>
    <col min="5890" max="5890" width="4.28515625" style="297" customWidth="1"/>
    <col min="5891" max="5891" width="5.28515625" style="297" customWidth="1"/>
    <col min="5892" max="5892" width="5" style="297" customWidth="1"/>
    <col min="5893" max="5893" width="7.85546875" style="297" customWidth="1"/>
    <col min="5894" max="5894" width="4.85546875" style="297" customWidth="1"/>
    <col min="5895" max="5895" width="11.42578125" style="297" customWidth="1"/>
    <col min="5896" max="5896" width="10.85546875" style="297" customWidth="1"/>
    <col min="5897" max="5897" width="10.28515625" style="297" customWidth="1"/>
    <col min="5898" max="5898" width="11.140625" style="297" customWidth="1"/>
    <col min="5899" max="5899" width="11.42578125" style="297" customWidth="1"/>
    <col min="5900" max="6144" width="9.140625" style="297"/>
    <col min="6145" max="6145" width="45.140625" style="297" customWidth="1"/>
    <col min="6146" max="6146" width="4.28515625" style="297" customWidth="1"/>
    <col min="6147" max="6147" width="5.28515625" style="297" customWidth="1"/>
    <col min="6148" max="6148" width="5" style="297" customWidth="1"/>
    <col min="6149" max="6149" width="7.85546875" style="297" customWidth="1"/>
    <col min="6150" max="6150" width="4.85546875" style="297" customWidth="1"/>
    <col min="6151" max="6151" width="11.42578125" style="297" customWidth="1"/>
    <col min="6152" max="6152" width="10.85546875" style="297" customWidth="1"/>
    <col min="6153" max="6153" width="10.28515625" style="297" customWidth="1"/>
    <col min="6154" max="6154" width="11.140625" style="297" customWidth="1"/>
    <col min="6155" max="6155" width="11.42578125" style="297" customWidth="1"/>
    <col min="6156" max="6400" width="9.140625" style="297"/>
    <col min="6401" max="6401" width="45.140625" style="297" customWidth="1"/>
    <col min="6402" max="6402" width="4.28515625" style="297" customWidth="1"/>
    <col min="6403" max="6403" width="5.28515625" style="297" customWidth="1"/>
    <col min="6404" max="6404" width="5" style="297" customWidth="1"/>
    <col min="6405" max="6405" width="7.85546875" style="297" customWidth="1"/>
    <col min="6406" max="6406" width="4.85546875" style="297" customWidth="1"/>
    <col min="6407" max="6407" width="11.42578125" style="297" customWidth="1"/>
    <col min="6408" max="6408" width="10.85546875" style="297" customWidth="1"/>
    <col min="6409" max="6409" width="10.28515625" style="297" customWidth="1"/>
    <col min="6410" max="6410" width="11.140625" style="297" customWidth="1"/>
    <col min="6411" max="6411" width="11.42578125" style="297" customWidth="1"/>
    <col min="6412" max="6656" width="9.140625" style="297"/>
    <col min="6657" max="6657" width="45.140625" style="297" customWidth="1"/>
    <col min="6658" max="6658" width="4.28515625" style="297" customWidth="1"/>
    <col min="6659" max="6659" width="5.28515625" style="297" customWidth="1"/>
    <col min="6660" max="6660" width="5" style="297" customWidth="1"/>
    <col min="6661" max="6661" width="7.85546875" style="297" customWidth="1"/>
    <col min="6662" max="6662" width="4.85546875" style="297" customWidth="1"/>
    <col min="6663" max="6663" width="11.42578125" style="297" customWidth="1"/>
    <col min="6664" max="6664" width="10.85546875" style="297" customWidth="1"/>
    <col min="6665" max="6665" width="10.28515625" style="297" customWidth="1"/>
    <col min="6666" max="6666" width="11.140625" style="297" customWidth="1"/>
    <col min="6667" max="6667" width="11.42578125" style="297" customWidth="1"/>
    <col min="6668" max="6912" width="9.140625" style="297"/>
    <col min="6913" max="6913" width="45.140625" style="297" customWidth="1"/>
    <col min="6914" max="6914" width="4.28515625" style="297" customWidth="1"/>
    <col min="6915" max="6915" width="5.28515625" style="297" customWidth="1"/>
    <col min="6916" max="6916" width="5" style="297" customWidth="1"/>
    <col min="6917" max="6917" width="7.85546875" style="297" customWidth="1"/>
    <col min="6918" max="6918" width="4.85546875" style="297" customWidth="1"/>
    <col min="6919" max="6919" width="11.42578125" style="297" customWidth="1"/>
    <col min="6920" max="6920" width="10.85546875" style="297" customWidth="1"/>
    <col min="6921" max="6921" width="10.28515625" style="297" customWidth="1"/>
    <col min="6922" max="6922" width="11.140625" style="297" customWidth="1"/>
    <col min="6923" max="6923" width="11.42578125" style="297" customWidth="1"/>
    <col min="6924" max="7168" width="9.140625" style="297"/>
    <col min="7169" max="7169" width="45.140625" style="297" customWidth="1"/>
    <col min="7170" max="7170" width="4.28515625" style="297" customWidth="1"/>
    <col min="7171" max="7171" width="5.28515625" style="297" customWidth="1"/>
    <col min="7172" max="7172" width="5" style="297" customWidth="1"/>
    <col min="7173" max="7173" width="7.85546875" style="297" customWidth="1"/>
    <col min="7174" max="7174" width="4.85546875" style="297" customWidth="1"/>
    <col min="7175" max="7175" width="11.42578125" style="297" customWidth="1"/>
    <col min="7176" max="7176" width="10.85546875" style="297" customWidth="1"/>
    <col min="7177" max="7177" width="10.28515625" style="297" customWidth="1"/>
    <col min="7178" max="7178" width="11.140625" style="297" customWidth="1"/>
    <col min="7179" max="7179" width="11.42578125" style="297" customWidth="1"/>
    <col min="7180" max="7424" width="9.140625" style="297"/>
    <col min="7425" max="7425" width="45.140625" style="297" customWidth="1"/>
    <col min="7426" max="7426" width="4.28515625" style="297" customWidth="1"/>
    <col min="7427" max="7427" width="5.28515625" style="297" customWidth="1"/>
    <col min="7428" max="7428" width="5" style="297" customWidth="1"/>
    <col min="7429" max="7429" width="7.85546875" style="297" customWidth="1"/>
    <col min="7430" max="7430" width="4.85546875" style="297" customWidth="1"/>
    <col min="7431" max="7431" width="11.42578125" style="297" customWidth="1"/>
    <col min="7432" max="7432" width="10.85546875" style="297" customWidth="1"/>
    <col min="7433" max="7433" width="10.28515625" style="297" customWidth="1"/>
    <col min="7434" max="7434" width="11.140625" style="297" customWidth="1"/>
    <col min="7435" max="7435" width="11.42578125" style="297" customWidth="1"/>
    <col min="7436" max="7680" width="9.140625" style="297"/>
    <col min="7681" max="7681" width="45.140625" style="297" customWidth="1"/>
    <col min="7682" max="7682" width="4.28515625" style="297" customWidth="1"/>
    <col min="7683" max="7683" width="5.28515625" style="297" customWidth="1"/>
    <col min="7684" max="7684" width="5" style="297" customWidth="1"/>
    <col min="7685" max="7685" width="7.85546875" style="297" customWidth="1"/>
    <col min="7686" max="7686" width="4.85546875" style="297" customWidth="1"/>
    <col min="7687" max="7687" width="11.42578125" style="297" customWidth="1"/>
    <col min="7688" max="7688" width="10.85546875" style="297" customWidth="1"/>
    <col min="7689" max="7689" width="10.28515625" style="297" customWidth="1"/>
    <col min="7690" max="7690" width="11.140625" style="297" customWidth="1"/>
    <col min="7691" max="7691" width="11.42578125" style="297" customWidth="1"/>
    <col min="7692" max="7936" width="9.140625" style="297"/>
    <col min="7937" max="7937" width="45.140625" style="297" customWidth="1"/>
    <col min="7938" max="7938" width="4.28515625" style="297" customWidth="1"/>
    <col min="7939" max="7939" width="5.28515625" style="297" customWidth="1"/>
    <col min="7940" max="7940" width="5" style="297" customWidth="1"/>
    <col min="7941" max="7941" width="7.85546875" style="297" customWidth="1"/>
    <col min="7942" max="7942" width="4.85546875" style="297" customWidth="1"/>
    <col min="7943" max="7943" width="11.42578125" style="297" customWidth="1"/>
    <col min="7944" max="7944" width="10.85546875" style="297" customWidth="1"/>
    <col min="7945" max="7945" width="10.28515625" style="297" customWidth="1"/>
    <col min="7946" max="7946" width="11.140625" style="297" customWidth="1"/>
    <col min="7947" max="7947" width="11.42578125" style="297" customWidth="1"/>
    <col min="7948" max="8192" width="9.140625" style="297"/>
    <col min="8193" max="8193" width="45.140625" style="297" customWidth="1"/>
    <col min="8194" max="8194" width="4.28515625" style="297" customWidth="1"/>
    <col min="8195" max="8195" width="5.28515625" style="297" customWidth="1"/>
    <col min="8196" max="8196" width="5" style="297" customWidth="1"/>
    <col min="8197" max="8197" width="7.85546875" style="297" customWidth="1"/>
    <col min="8198" max="8198" width="4.85546875" style="297" customWidth="1"/>
    <col min="8199" max="8199" width="11.42578125" style="297" customWidth="1"/>
    <col min="8200" max="8200" width="10.85546875" style="297" customWidth="1"/>
    <col min="8201" max="8201" width="10.28515625" style="297" customWidth="1"/>
    <col min="8202" max="8202" width="11.140625" style="297" customWidth="1"/>
    <col min="8203" max="8203" width="11.42578125" style="297" customWidth="1"/>
    <col min="8204" max="8448" width="9.140625" style="297"/>
    <col min="8449" max="8449" width="45.140625" style="297" customWidth="1"/>
    <col min="8450" max="8450" width="4.28515625" style="297" customWidth="1"/>
    <col min="8451" max="8451" width="5.28515625" style="297" customWidth="1"/>
    <col min="8452" max="8452" width="5" style="297" customWidth="1"/>
    <col min="8453" max="8453" width="7.85546875" style="297" customWidth="1"/>
    <col min="8454" max="8454" width="4.85546875" style="297" customWidth="1"/>
    <col min="8455" max="8455" width="11.42578125" style="297" customWidth="1"/>
    <col min="8456" max="8456" width="10.85546875" style="297" customWidth="1"/>
    <col min="8457" max="8457" width="10.28515625" style="297" customWidth="1"/>
    <col min="8458" max="8458" width="11.140625" style="297" customWidth="1"/>
    <col min="8459" max="8459" width="11.42578125" style="297" customWidth="1"/>
    <col min="8460" max="8704" width="9.140625" style="297"/>
    <col min="8705" max="8705" width="45.140625" style="297" customWidth="1"/>
    <col min="8706" max="8706" width="4.28515625" style="297" customWidth="1"/>
    <col min="8707" max="8707" width="5.28515625" style="297" customWidth="1"/>
    <col min="8708" max="8708" width="5" style="297" customWidth="1"/>
    <col min="8709" max="8709" width="7.85546875" style="297" customWidth="1"/>
    <col min="8710" max="8710" width="4.85546875" style="297" customWidth="1"/>
    <col min="8711" max="8711" width="11.42578125" style="297" customWidth="1"/>
    <col min="8712" max="8712" width="10.85546875" style="297" customWidth="1"/>
    <col min="8713" max="8713" width="10.28515625" style="297" customWidth="1"/>
    <col min="8714" max="8714" width="11.140625" style="297" customWidth="1"/>
    <col min="8715" max="8715" width="11.42578125" style="297" customWidth="1"/>
    <col min="8716" max="8960" width="9.140625" style="297"/>
    <col min="8961" max="8961" width="45.140625" style="297" customWidth="1"/>
    <col min="8962" max="8962" width="4.28515625" style="297" customWidth="1"/>
    <col min="8963" max="8963" width="5.28515625" style="297" customWidth="1"/>
    <col min="8964" max="8964" width="5" style="297" customWidth="1"/>
    <col min="8965" max="8965" width="7.85546875" style="297" customWidth="1"/>
    <col min="8966" max="8966" width="4.85546875" style="297" customWidth="1"/>
    <col min="8967" max="8967" width="11.42578125" style="297" customWidth="1"/>
    <col min="8968" max="8968" width="10.85546875" style="297" customWidth="1"/>
    <col min="8969" max="8969" width="10.28515625" style="297" customWidth="1"/>
    <col min="8970" max="8970" width="11.140625" style="297" customWidth="1"/>
    <col min="8971" max="8971" width="11.42578125" style="297" customWidth="1"/>
    <col min="8972" max="9216" width="9.140625" style="297"/>
    <col min="9217" max="9217" width="45.140625" style="297" customWidth="1"/>
    <col min="9218" max="9218" width="4.28515625" style="297" customWidth="1"/>
    <col min="9219" max="9219" width="5.28515625" style="297" customWidth="1"/>
    <col min="9220" max="9220" width="5" style="297" customWidth="1"/>
    <col min="9221" max="9221" width="7.85546875" style="297" customWidth="1"/>
    <col min="9222" max="9222" width="4.85546875" style="297" customWidth="1"/>
    <col min="9223" max="9223" width="11.42578125" style="297" customWidth="1"/>
    <col min="9224" max="9224" width="10.85546875" style="297" customWidth="1"/>
    <col min="9225" max="9225" width="10.28515625" style="297" customWidth="1"/>
    <col min="9226" max="9226" width="11.140625" style="297" customWidth="1"/>
    <col min="9227" max="9227" width="11.42578125" style="297" customWidth="1"/>
    <col min="9228" max="9472" width="9.140625" style="297"/>
    <col min="9473" max="9473" width="45.140625" style="297" customWidth="1"/>
    <col min="9474" max="9474" width="4.28515625" style="297" customWidth="1"/>
    <col min="9475" max="9475" width="5.28515625" style="297" customWidth="1"/>
    <col min="9476" max="9476" width="5" style="297" customWidth="1"/>
    <col min="9477" max="9477" width="7.85546875" style="297" customWidth="1"/>
    <col min="9478" max="9478" width="4.85546875" style="297" customWidth="1"/>
    <col min="9479" max="9479" width="11.42578125" style="297" customWidth="1"/>
    <col min="9480" max="9480" width="10.85546875" style="297" customWidth="1"/>
    <col min="9481" max="9481" width="10.28515625" style="297" customWidth="1"/>
    <col min="9482" max="9482" width="11.140625" style="297" customWidth="1"/>
    <col min="9483" max="9483" width="11.42578125" style="297" customWidth="1"/>
    <col min="9484" max="9728" width="9.140625" style="297"/>
    <col min="9729" max="9729" width="45.140625" style="297" customWidth="1"/>
    <col min="9730" max="9730" width="4.28515625" style="297" customWidth="1"/>
    <col min="9731" max="9731" width="5.28515625" style="297" customWidth="1"/>
    <col min="9732" max="9732" width="5" style="297" customWidth="1"/>
    <col min="9733" max="9733" width="7.85546875" style="297" customWidth="1"/>
    <col min="9734" max="9734" width="4.85546875" style="297" customWidth="1"/>
    <col min="9735" max="9735" width="11.42578125" style="297" customWidth="1"/>
    <col min="9736" max="9736" width="10.85546875" style="297" customWidth="1"/>
    <col min="9737" max="9737" width="10.28515625" style="297" customWidth="1"/>
    <col min="9738" max="9738" width="11.140625" style="297" customWidth="1"/>
    <col min="9739" max="9739" width="11.42578125" style="297" customWidth="1"/>
    <col min="9740" max="9984" width="9.140625" style="297"/>
    <col min="9985" max="9985" width="45.140625" style="297" customWidth="1"/>
    <col min="9986" max="9986" width="4.28515625" style="297" customWidth="1"/>
    <col min="9987" max="9987" width="5.28515625" style="297" customWidth="1"/>
    <col min="9988" max="9988" width="5" style="297" customWidth="1"/>
    <col min="9989" max="9989" width="7.85546875" style="297" customWidth="1"/>
    <col min="9990" max="9990" width="4.85546875" style="297" customWidth="1"/>
    <col min="9991" max="9991" width="11.42578125" style="297" customWidth="1"/>
    <col min="9992" max="9992" width="10.85546875" style="297" customWidth="1"/>
    <col min="9993" max="9993" width="10.28515625" style="297" customWidth="1"/>
    <col min="9994" max="9994" width="11.140625" style="297" customWidth="1"/>
    <col min="9995" max="9995" width="11.42578125" style="297" customWidth="1"/>
    <col min="9996" max="10240" width="9.140625" style="297"/>
    <col min="10241" max="10241" width="45.140625" style="297" customWidth="1"/>
    <col min="10242" max="10242" width="4.28515625" style="297" customWidth="1"/>
    <col min="10243" max="10243" width="5.28515625" style="297" customWidth="1"/>
    <col min="10244" max="10244" width="5" style="297" customWidth="1"/>
    <col min="10245" max="10245" width="7.85546875" style="297" customWidth="1"/>
    <col min="10246" max="10246" width="4.85546875" style="297" customWidth="1"/>
    <col min="10247" max="10247" width="11.42578125" style="297" customWidth="1"/>
    <col min="10248" max="10248" width="10.85546875" style="297" customWidth="1"/>
    <col min="10249" max="10249" width="10.28515625" style="297" customWidth="1"/>
    <col min="10250" max="10250" width="11.140625" style="297" customWidth="1"/>
    <col min="10251" max="10251" width="11.42578125" style="297" customWidth="1"/>
    <col min="10252" max="10496" width="9.140625" style="297"/>
    <col min="10497" max="10497" width="45.140625" style="297" customWidth="1"/>
    <col min="10498" max="10498" width="4.28515625" style="297" customWidth="1"/>
    <col min="10499" max="10499" width="5.28515625" style="297" customWidth="1"/>
    <col min="10500" max="10500" width="5" style="297" customWidth="1"/>
    <col min="10501" max="10501" width="7.85546875" style="297" customWidth="1"/>
    <col min="10502" max="10502" width="4.85546875" style="297" customWidth="1"/>
    <col min="10503" max="10503" width="11.42578125" style="297" customWidth="1"/>
    <col min="10504" max="10504" width="10.85546875" style="297" customWidth="1"/>
    <col min="10505" max="10505" width="10.28515625" style="297" customWidth="1"/>
    <col min="10506" max="10506" width="11.140625" style="297" customWidth="1"/>
    <col min="10507" max="10507" width="11.42578125" style="297" customWidth="1"/>
    <col min="10508" max="10752" width="9.140625" style="297"/>
    <col min="10753" max="10753" width="45.140625" style="297" customWidth="1"/>
    <col min="10754" max="10754" width="4.28515625" style="297" customWidth="1"/>
    <col min="10755" max="10755" width="5.28515625" style="297" customWidth="1"/>
    <col min="10756" max="10756" width="5" style="297" customWidth="1"/>
    <col min="10757" max="10757" width="7.85546875" style="297" customWidth="1"/>
    <col min="10758" max="10758" width="4.85546875" style="297" customWidth="1"/>
    <col min="10759" max="10759" width="11.42578125" style="297" customWidth="1"/>
    <col min="10760" max="10760" width="10.85546875" style="297" customWidth="1"/>
    <col min="10761" max="10761" width="10.28515625" style="297" customWidth="1"/>
    <col min="10762" max="10762" width="11.140625" style="297" customWidth="1"/>
    <col min="10763" max="10763" width="11.42578125" style="297" customWidth="1"/>
    <col min="10764" max="11008" width="9.140625" style="297"/>
    <col min="11009" max="11009" width="45.140625" style="297" customWidth="1"/>
    <col min="11010" max="11010" width="4.28515625" style="297" customWidth="1"/>
    <col min="11011" max="11011" width="5.28515625" style="297" customWidth="1"/>
    <col min="11012" max="11012" width="5" style="297" customWidth="1"/>
    <col min="11013" max="11013" width="7.85546875" style="297" customWidth="1"/>
    <col min="11014" max="11014" width="4.85546875" style="297" customWidth="1"/>
    <col min="11015" max="11015" width="11.42578125" style="297" customWidth="1"/>
    <col min="11016" max="11016" width="10.85546875" style="297" customWidth="1"/>
    <col min="11017" max="11017" width="10.28515625" style="297" customWidth="1"/>
    <col min="11018" max="11018" width="11.140625" style="297" customWidth="1"/>
    <col min="11019" max="11019" width="11.42578125" style="297" customWidth="1"/>
    <col min="11020" max="11264" width="9.140625" style="297"/>
    <col min="11265" max="11265" width="45.140625" style="297" customWidth="1"/>
    <col min="11266" max="11266" width="4.28515625" style="297" customWidth="1"/>
    <col min="11267" max="11267" width="5.28515625" style="297" customWidth="1"/>
    <col min="11268" max="11268" width="5" style="297" customWidth="1"/>
    <col min="11269" max="11269" width="7.85546875" style="297" customWidth="1"/>
    <col min="11270" max="11270" width="4.85546875" style="297" customWidth="1"/>
    <col min="11271" max="11271" width="11.42578125" style="297" customWidth="1"/>
    <col min="11272" max="11272" width="10.85546875" style="297" customWidth="1"/>
    <col min="11273" max="11273" width="10.28515625" style="297" customWidth="1"/>
    <col min="11274" max="11274" width="11.140625" style="297" customWidth="1"/>
    <col min="11275" max="11275" width="11.42578125" style="297" customWidth="1"/>
    <col min="11276" max="11520" width="9.140625" style="297"/>
    <col min="11521" max="11521" width="45.140625" style="297" customWidth="1"/>
    <col min="11522" max="11522" width="4.28515625" style="297" customWidth="1"/>
    <col min="11523" max="11523" width="5.28515625" style="297" customWidth="1"/>
    <col min="11524" max="11524" width="5" style="297" customWidth="1"/>
    <col min="11525" max="11525" width="7.85546875" style="297" customWidth="1"/>
    <col min="11526" max="11526" width="4.85546875" style="297" customWidth="1"/>
    <col min="11527" max="11527" width="11.42578125" style="297" customWidth="1"/>
    <col min="11528" max="11528" width="10.85546875" style="297" customWidth="1"/>
    <col min="11529" max="11529" width="10.28515625" style="297" customWidth="1"/>
    <col min="11530" max="11530" width="11.140625" style="297" customWidth="1"/>
    <col min="11531" max="11531" width="11.42578125" style="297" customWidth="1"/>
    <col min="11532" max="11776" width="9.140625" style="297"/>
    <col min="11777" max="11777" width="45.140625" style="297" customWidth="1"/>
    <col min="11778" max="11778" width="4.28515625" style="297" customWidth="1"/>
    <col min="11779" max="11779" width="5.28515625" style="297" customWidth="1"/>
    <col min="11780" max="11780" width="5" style="297" customWidth="1"/>
    <col min="11781" max="11781" width="7.85546875" style="297" customWidth="1"/>
    <col min="11782" max="11782" width="4.85546875" style="297" customWidth="1"/>
    <col min="11783" max="11783" width="11.42578125" style="297" customWidth="1"/>
    <col min="11784" max="11784" width="10.85546875" style="297" customWidth="1"/>
    <col min="11785" max="11785" width="10.28515625" style="297" customWidth="1"/>
    <col min="11786" max="11786" width="11.140625" style="297" customWidth="1"/>
    <col min="11787" max="11787" width="11.42578125" style="297" customWidth="1"/>
    <col min="11788" max="12032" width="9.140625" style="297"/>
    <col min="12033" max="12033" width="45.140625" style="297" customWidth="1"/>
    <col min="12034" max="12034" width="4.28515625" style="297" customWidth="1"/>
    <col min="12035" max="12035" width="5.28515625" style="297" customWidth="1"/>
    <col min="12036" max="12036" width="5" style="297" customWidth="1"/>
    <col min="12037" max="12037" width="7.85546875" style="297" customWidth="1"/>
    <col min="12038" max="12038" width="4.85546875" style="297" customWidth="1"/>
    <col min="12039" max="12039" width="11.42578125" style="297" customWidth="1"/>
    <col min="12040" max="12040" width="10.85546875" style="297" customWidth="1"/>
    <col min="12041" max="12041" width="10.28515625" style="297" customWidth="1"/>
    <col min="12042" max="12042" width="11.140625" style="297" customWidth="1"/>
    <col min="12043" max="12043" width="11.42578125" style="297" customWidth="1"/>
    <col min="12044" max="12288" width="9.140625" style="297"/>
    <col min="12289" max="12289" width="45.140625" style="297" customWidth="1"/>
    <col min="12290" max="12290" width="4.28515625" style="297" customWidth="1"/>
    <col min="12291" max="12291" width="5.28515625" style="297" customWidth="1"/>
    <col min="12292" max="12292" width="5" style="297" customWidth="1"/>
    <col min="12293" max="12293" width="7.85546875" style="297" customWidth="1"/>
    <col min="12294" max="12294" width="4.85546875" style="297" customWidth="1"/>
    <col min="12295" max="12295" width="11.42578125" style="297" customWidth="1"/>
    <col min="12296" max="12296" width="10.85546875" style="297" customWidth="1"/>
    <col min="12297" max="12297" width="10.28515625" style="297" customWidth="1"/>
    <col min="12298" max="12298" width="11.140625" style="297" customWidth="1"/>
    <col min="12299" max="12299" width="11.42578125" style="297" customWidth="1"/>
    <col min="12300" max="12544" width="9.140625" style="297"/>
    <col min="12545" max="12545" width="45.140625" style="297" customWidth="1"/>
    <col min="12546" max="12546" width="4.28515625" style="297" customWidth="1"/>
    <col min="12547" max="12547" width="5.28515625" style="297" customWidth="1"/>
    <col min="12548" max="12548" width="5" style="297" customWidth="1"/>
    <col min="12549" max="12549" width="7.85546875" style="297" customWidth="1"/>
    <col min="12550" max="12550" width="4.85546875" style="297" customWidth="1"/>
    <col min="12551" max="12551" width="11.42578125" style="297" customWidth="1"/>
    <col min="12552" max="12552" width="10.85546875" style="297" customWidth="1"/>
    <col min="12553" max="12553" width="10.28515625" style="297" customWidth="1"/>
    <col min="12554" max="12554" width="11.140625" style="297" customWidth="1"/>
    <col min="12555" max="12555" width="11.42578125" style="297" customWidth="1"/>
    <col min="12556" max="12800" width="9.140625" style="297"/>
    <col min="12801" max="12801" width="45.140625" style="297" customWidth="1"/>
    <col min="12802" max="12802" width="4.28515625" style="297" customWidth="1"/>
    <col min="12803" max="12803" width="5.28515625" style="297" customWidth="1"/>
    <col min="12804" max="12804" width="5" style="297" customWidth="1"/>
    <col min="12805" max="12805" width="7.85546875" style="297" customWidth="1"/>
    <col min="12806" max="12806" width="4.85546875" style="297" customWidth="1"/>
    <col min="12807" max="12807" width="11.42578125" style="297" customWidth="1"/>
    <col min="12808" max="12808" width="10.85546875" style="297" customWidth="1"/>
    <col min="12809" max="12809" width="10.28515625" style="297" customWidth="1"/>
    <col min="12810" max="12810" width="11.140625" style="297" customWidth="1"/>
    <col min="12811" max="12811" width="11.42578125" style="297" customWidth="1"/>
    <col min="12812" max="13056" width="9.140625" style="297"/>
    <col min="13057" max="13057" width="45.140625" style="297" customWidth="1"/>
    <col min="13058" max="13058" width="4.28515625" style="297" customWidth="1"/>
    <col min="13059" max="13059" width="5.28515625" style="297" customWidth="1"/>
    <col min="13060" max="13060" width="5" style="297" customWidth="1"/>
    <col min="13061" max="13061" width="7.85546875" style="297" customWidth="1"/>
    <col min="13062" max="13062" width="4.85546875" style="297" customWidth="1"/>
    <col min="13063" max="13063" width="11.42578125" style="297" customWidth="1"/>
    <col min="13064" max="13064" width="10.85546875" style="297" customWidth="1"/>
    <col min="13065" max="13065" width="10.28515625" style="297" customWidth="1"/>
    <col min="13066" max="13066" width="11.140625" style="297" customWidth="1"/>
    <col min="13067" max="13067" width="11.42578125" style="297" customWidth="1"/>
    <col min="13068" max="13312" width="9.140625" style="297"/>
    <col min="13313" max="13313" width="45.140625" style="297" customWidth="1"/>
    <col min="13314" max="13314" width="4.28515625" style="297" customWidth="1"/>
    <col min="13315" max="13315" width="5.28515625" style="297" customWidth="1"/>
    <col min="13316" max="13316" width="5" style="297" customWidth="1"/>
    <col min="13317" max="13317" width="7.85546875" style="297" customWidth="1"/>
    <col min="13318" max="13318" width="4.85546875" style="297" customWidth="1"/>
    <col min="13319" max="13319" width="11.42578125" style="297" customWidth="1"/>
    <col min="13320" max="13320" width="10.85546875" style="297" customWidth="1"/>
    <col min="13321" max="13321" width="10.28515625" style="297" customWidth="1"/>
    <col min="13322" max="13322" width="11.140625" style="297" customWidth="1"/>
    <col min="13323" max="13323" width="11.42578125" style="297" customWidth="1"/>
    <col min="13324" max="13568" width="9.140625" style="297"/>
    <col min="13569" max="13569" width="45.140625" style="297" customWidth="1"/>
    <col min="13570" max="13570" width="4.28515625" style="297" customWidth="1"/>
    <col min="13571" max="13571" width="5.28515625" style="297" customWidth="1"/>
    <col min="13572" max="13572" width="5" style="297" customWidth="1"/>
    <col min="13573" max="13573" width="7.85546875" style="297" customWidth="1"/>
    <col min="13574" max="13574" width="4.85546875" style="297" customWidth="1"/>
    <col min="13575" max="13575" width="11.42578125" style="297" customWidth="1"/>
    <col min="13576" max="13576" width="10.85546875" style="297" customWidth="1"/>
    <col min="13577" max="13577" width="10.28515625" style="297" customWidth="1"/>
    <col min="13578" max="13578" width="11.140625" style="297" customWidth="1"/>
    <col min="13579" max="13579" width="11.42578125" style="297" customWidth="1"/>
    <col min="13580" max="13824" width="9.140625" style="297"/>
    <col min="13825" max="13825" width="45.140625" style="297" customWidth="1"/>
    <col min="13826" max="13826" width="4.28515625" style="297" customWidth="1"/>
    <col min="13827" max="13827" width="5.28515625" style="297" customWidth="1"/>
    <col min="13828" max="13828" width="5" style="297" customWidth="1"/>
    <col min="13829" max="13829" width="7.85546875" style="297" customWidth="1"/>
    <col min="13830" max="13830" width="4.85546875" style="297" customWidth="1"/>
    <col min="13831" max="13831" width="11.42578125" style="297" customWidth="1"/>
    <col min="13832" max="13832" width="10.85546875" style="297" customWidth="1"/>
    <col min="13833" max="13833" width="10.28515625" style="297" customWidth="1"/>
    <col min="13834" max="13834" width="11.140625" style="297" customWidth="1"/>
    <col min="13835" max="13835" width="11.42578125" style="297" customWidth="1"/>
    <col min="13836" max="14080" width="9.140625" style="297"/>
    <col min="14081" max="14081" width="45.140625" style="297" customWidth="1"/>
    <col min="14082" max="14082" width="4.28515625" style="297" customWidth="1"/>
    <col min="14083" max="14083" width="5.28515625" style="297" customWidth="1"/>
    <col min="14084" max="14084" width="5" style="297" customWidth="1"/>
    <col min="14085" max="14085" width="7.85546875" style="297" customWidth="1"/>
    <col min="14086" max="14086" width="4.85546875" style="297" customWidth="1"/>
    <col min="14087" max="14087" width="11.42578125" style="297" customWidth="1"/>
    <col min="14088" max="14088" width="10.85546875" style="297" customWidth="1"/>
    <col min="14089" max="14089" width="10.28515625" style="297" customWidth="1"/>
    <col min="14090" max="14090" width="11.140625" style="297" customWidth="1"/>
    <col min="14091" max="14091" width="11.42578125" style="297" customWidth="1"/>
    <col min="14092" max="14336" width="9.140625" style="297"/>
    <col min="14337" max="14337" width="45.140625" style="297" customWidth="1"/>
    <col min="14338" max="14338" width="4.28515625" style="297" customWidth="1"/>
    <col min="14339" max="14339" width="5.28515625" style="297" customWidth="1"/>
    <col min="14340" max="14340" width="5" style="297" customWidth="1"/>
    <col min="14341" max="14341" width="7.85546875" style="297" customWidth="1"/>
    <col min="14342" max="14342" width="4.85546875" style="297" customWidth="1"/>
    <col min="14343" max="14343" width="11.42578125" style="297" customWidth="1"/>
    <col min="14344" max="14344" width="10.85546875" style="297" customWidth="1"/>
    <col min="14345" max="14345" width="10.28515625" style="297" customWidth="1"/>
    <col min="14346" max="14346" width="11.140625" style="297" customWidth="1"/>
    <col min="14347" max="14347" width="11.42578125" style="297" customWidth="1"/>
    <col min="14348" max="14592" width="9.140625" style="297"/>
    <col min="14593" max="14593" width="45.140625" style="297" customWidth="1"/>
    <col min="14594" max="14594" width="4.28515625" style="297" customWidth="1"/>
    <col min="14595" max="14595" width="5.28515625" style="297" customWidth="1"/>
    <col min="14596" max="14596" width="5" style="297" customWidth="1"/>
    <col min="14597" max="14597" width="7.85546875" style="297" customWidth="1"/>
    <col min="14598" max="14598" width="4.85546875" style="297" customWidth="1"/>
    <col min="14599" max="14599" width="11.42578125" style="297" customWidth="1"/>
    <col min="14600" max="14600" width="10.85546875" style="297" customWidth="1"/>
    <col min="14601" max="14601" width="10.28515625" style="297" customWidth="1"/>
    <col min="14602" max="14602" width="11.140625" style="297" customWidth="1"/>
    <col min="14603" max="14603" width="11.42578125" style="297" customWidth="1"/>
    <col min="14604" max="14848" width="9.140625" style="297"/>
    <col min="14849" max="14849" width="45.140625" style="297" customWidth="1"/>
    <col min="14850" max="14850" width="4.28515625" style="297" customWidth="1"/>
    <col min="14851" max="14851" width="5.28515625" style="297" customWidth="1"/>
    <col min="14852" max="14852" width="5" style="297" customWidth="1"/>
    <col min="14853" max="14853" width="7.85546875" style="297" customWidth="1"/>
    <col min="14854" max="14854" width="4.85546875" style="297" customWidth="1"/>
    <col min="14855" max="14855" width="11.42578125" style="297" customWidth="1"/>
    <col min="14856" max="14856" width="10.85546875" style="297" customWidth="1"/>
    <col min="14857" max="14857" width="10.28515625" style="297" customWidth="1"/>
    <col min="14858" max="14858" width="11.140625" style="297" customWidth="1"/>
    <col min="14859" max="14859" width="11.42578125" style="297" customWidth="1"/>
    <col min="14860" max="15104" width="9.140625" style="297"/>
    <col min="15105" max="15105" width="45.140625" style="297" customWidth="1"/>
    <col min="15106" max="15106" width="4.28515625" style="297" customWidth="1"/>
    <col min="15107" max="15107" width="5.28515625" style="297" customWidth="1"/>
    <col min="15108" max="15108" width="5" style="297" customWidth="1"/>
    <col min="15109" max="15109" width="7.85546875" style="297" customWidth="1"/>
    <col min="15110" max="15110" width="4.85546875" style="297" customWidth="1"/>
    <col min="15111" max="15111" width="11.42578125" style="297" customWidth="1"/>
    <col min="15112" max="15112" width="10.85546875" style="297" customWidth="1"/>
    <col min="15113" max="15113" width="10.28515625" style="297" customWidth="1"/>
    <col min="15114" max="15114" width="11.140625" style="297" customWidth="1"/>
    <col min="15115" max="15115" width="11.42578125" style="297" customWidth="1"/>
    <col min="15116" max="15360" width="9.140625" style="297"/>
    <col min="15361" max="15361" width="45.140625" style="297" customWidth="1"/>
    <col min="15362" max="15362" width="4.28515625" style="297" customWidth="1"/>
    <col min="15363" max="15363" width="5.28515625" style="297" customWidth="1"/>
    <col min="15364" max="15364" width="5" style="297" customWidth="1"/>
    <col min="15365" max="15365" width="7.85546875" style="297" customWidth="1"/>
    <col min="15366" max="15366" width="4.85546875" style="297" customWidth="1"/>
    <col min="15367" max="15367" width="11.42578125" style="297" customWidth="1"/>
    <col min="15368" max="15368" width="10.85546875" style="297" customWidth="1"/>
    <col min="15369" max="15369" width="10.28515625" style="297" customWidth="1"/>
    <col min="15370" max="15370" width="11.140625" style="297" customWidth="1"/>
    <col min="15371" max="15371" width="11.42578125" style="297" customWidth="1"/>
    <col min="15372" max="15616" width="9.140625" style="297"/>
    <col min="15617" max="15617" width="45.140625" style="297" customWidth="1"/>
    <col min="15618" max="15618" width="4.28515625" style="297" customWidth="1"/>
    <col min="15619" max="15619" width="5.28515625" style="297" customWidth="1"/>
    <col min="15620" max="15620" width="5" style="297" customWidth="1"/>
    <col min="15621" max="15621" width="7.85546875" style="297" customWidth="1"/>
    <col min="15622" max="15622" width="4.85546875" style="297" customWidth="1"/>
    <col min="15623" max="15623" width="11.42578125" style="297" customWidth="1"/>
    <col min="15624" max="15624" width="10.85546875" style="297" customWidth="1"/>
    <col min="15625" max="15625" width="10.28515625" style="297" customWidth="1"/>
    <col min="15626" max="15626" width="11.140625" style="297" customWidth="1"/>
    <col min="15627" max="15627" width="11.42578125" style="297" customWidth="1"/>
    <col min="15628" max="15872" width="9.140625" style="297"/>
    <col min="15873" max="15873" width="45.140625" style="297" customWidth="1"/>
    <col min="15874" max="15874" width="4.28515625" style="297" customWidth="1"/>
    <col min="15875" max="15875" width="5.28515625" style="297" customWidth="1"/>
    <col min="15876" max="15876" width="5" style="297" customWidth="1"/>
    <col min="15877" max="15877" width="7.85546875" style="297" customWidth="1"/>
    <col min="15878" max="15878" width="4.85546875" style="297" customWidth="1"/>
    <col min="15879" max="15879" width="11.42578125" style="297" customWidth="1"/>
    <col min="15880" max="15880" width="10.85546875" style="297" customWidth="1"/>
    <col min="15881" max="15881" width="10.28515625" style="297" customWidth="1"/>
    <col min="15882" max="15882" width="11.140625" style="297" customWidth="1"/>
    <col min="15883" max="15883" width="11.42578125" style="297" customWidth="1"/>
    <col min="15884" max="16128" width="9.140625" style="297"/>
    <col min="16129" max="16129" width="45.140625" style="297" customWidth="1"/>
    <col min="16130" max="16130" width="4.28515625" style="297" customWidth="1"/>
    <col min="16131" max="16131" width="5.28515625" style="297" customWidth="1"/>
    <col min="16132" max="16132" width="5" style="297" customWidth="1"/>
    <col min="16133" max="16133" width="7.85546875" style="297" customWidth="1"/>
    <col min="16134" max="16134" width="4.85546875" style="297" customWidth="1"/>
    <col min="16135" max="16135" width="11.42578125" style="297" customWidth="1"/>
    <col min="16136" max="16136" width="10.85546875" style="297" customWidth="1"/>
    <col min="16137" max="16137" width="10.28515625" style="297" customWidth="1"/>
    <col min="16138" max="16138" width="11.140625" style="297" customWidth="1"/>
    <col min="16139" max="16139" width="11.42578125" style="297" customWidth="1"/>
    <col min="16140" max="16384" width="9.140625" style="297"/>
  </cols>
  <sheetData>
    <row r="1" spans="1:11" s="331" customFormat="1" ht="12.75" customHeight="1" x14ac:dyDescent="0.25">
      <c r="A1" s="328"/>
      <c r="B1" s="329"/>
      <c r="C1" s="328"/>
      <c r="D1" s="328"/>
      <c r="E1" s="328"/>
      <c r="F1" s="328"/>
      <c r="H1" s="328"/>
      <c r="I1" s="620" t="s">
        <v>1181</v>
      </c>
    </row>
    <row r="2" spans="1:11" s="331" customFormat="1" ht="12.75" customHeight="1" x14ac:dyDescent="0.25">
      <c r="A2" s="328"/>
      <c r="B2" s="329"/>
      <c r="C2" s="328"/>
      <c r="D2" s="328"/>
      <c r="E2" s="328"/>
      <c r="F2" s="328"/>
      <c r="H2" s="328"/>
      <c r="I2" s="620" t="s">
        <v>351</v>
      </c>
    </row>
    <row r="3" spans="1:11" s="331" customFormat="1" ht="12.75" customHeight="1" x14ac:dyDescent="0.25">
      <c r="A3" s="328"/>
      <c r="B3" s="329"/>
      <c r="C3" s="328"/>
      <c r="D3" s="328"/>
      <c r="E3" s="328"/>
      <c r="F3" s="328"/>
      <c r="H3" s="328"/>
      <c r="I3" s="620" t="s">
        <v>352</v>
      </c>
    </row>
    <row r="4" spans="1:11" s="331" customFormat="1" ht="12.75" customHeight="1" x14ac:dyDescent="0.25">
      <c r="A4" s="328"/>
      <c r="B4" s="329"/>
      <c r="C4" s="328"/>
      <c r="D4" s="328"/>
      <c r="E4" s="328"/>
      <c r="F4" s="328"/>
      <c r="H4" s="328"/>
      <c r="I4" s="620" t="s">
        <v>814</v>
      </c>
    </row>
    <row r="5" spans="1:11" ht="12.75" customHeight="1" x14ac:dyDescent="0.2">
      <c r="A5" s="332"/>
      <c r="B5" s="333"/>
      <c r="C5" s="332"/>
      <c r="D5" s="332"/>
      <c r="E5" s="332"/>
      <c r="F5" s="332"/>
      <c r="G5" s="332"/>
      <c r="H5" s="332"/>
      <c r="I5" s="332"/>
    </row>
    <row r="6" spans="1:11" s="335" customFormat="1" ht="8.25" customHeight="1" x14ac:dyDescent="0.25">
      <c r="A6" s="332"/>
      <c r="B6" s="333"/>
      <c r="C6" s="332"/>
      <c r="D6" s="332"/>
      <c r="E6" s="332"/>
      <c r="F6" s="332"/>
      <c r="G6" s="332"/>
      <c r="H6" s="332"/>
      <c r="I6" s="332"/>
    </row>
    <row r="7" spans="1:11" ht="35.25" customHeight="1" x14ac:dyDescent="0.25">
      <c r="A7" s="1032" t="s">
        <v>782</v>
      </c>
      <c r="B7" s="1032"/>
      <c r="C7" s="1032"/>
      <c r="D7" s="1032"/>
      <c r="E7" s="1032"/>
      <c r="F7" s="1032"/>
      <c r="G7" s="1032"/>
      <c r="H7" s="1032"/>
      <c r="I7" s="1032"/>
      <c r="J7" s="1032"/>
      <c r="K7" s="1032"/>
    </row>
    <row r="8" spans="1:11" s="338" customFormat="1" ht="12" customHeight="1" x14ac:dyDescent="0.2">
      <c r="A8" s="336"/>
      <c r="B8" s="337"/>
      <c r="C8" s="336"/>
      <c r="D8" s="336"/>
      <c r="E8" s="336"/>
      <c r="F8" s="336"/>
      <c r="G8" s="336"/>
      <c r="H8" s="336"/>
      <c r="K8" s="287" t="s">
        <v>719</v>
      </c>
    </row>
    <row r="9" spans="1:11" s="339" customFormat="1" ht="17.25" customHeight="1" x14ac:dyDescent="0.2">
      <c r="A9" s="1034" t="s">
        <v>353</v>
      </c>
      <c r="B9" s="1035" t="s">
        <v>544</v>
      </c>
      <c r="C9" s="1036" t="s">
        <v>354</v>
      </c>
      <c r="D9" s="1036" t="s">
        <v>355</v>
      </c>
      <c r="E9" s="1037" t="s">
        <v>545</v>
      </c>
      <c r="F9" s="1037" t="s">
        <v>546</v>
      </c>
      <c r="G9" s="1033" t="s">
        <v>356</v>
      </c>
      <c r="H9" s="1033"/>
      <c r="I9" s="1033"/>
      <c r="J9" s="1039" t="s">
        <v>720</v>
      </c>
      <c r="K9" s="1039" t="s">
        <v>721</v>
      </c>
    </row>
    <row r="10" spans="1:11" s="339" customFormat="1" ht="58.5" customHeight="1" x14ac:dyDescent="0.25">
      <c r="A10" s="1034"/>
      <c r="B10" s="1035"/>
      <c r="C10" s="1036"/>
      <c r="D10" s="1036"/>
      <c r="E10" s="1037"/>
      <c r="F10" s="1037"/>
      <c r="G10" s="305" t="s">
        <v>1178</v>
      </c>
      <c r="H10" s="305" t="s">
        <v>1041</v>
      </c>
      <c r="I10" s="305" t="s">
        <v>736</v>
      </c>
      <c r="J10" s="1039"/>
      <c r="K10" s="1039"/>
    </row>
    <row r="11" spans="1:11" s="338" customFormat="1" ht="17.25" customHeight="1" x14ac:dyDescent="0.2">
      <c r="A11" s="306">
        <v>1</v>
      </c>
      <c r="B11" s="314" t="s">
        <v>547</v>
      </c>
      <c r="C11" s="307">
        <v>3</v>
      </c>
      <c r="D11" s="307">
        <v>4</v>
      </c>
      <c r="E11" s="308">
        <v>5</v>
      </c>
      <c r="F11" s="308">
        <v>6</v>
      </c>
      <c r="G11" s="308">
        <v>7</v>
      </c>
      <c r="H11" s="308">
        <v>8</v>
      </c>
      <c r="I11" s="308">
        <v>9</v>
      </c>
      <c r="J11" s="308">
        <v>10</v>
      </c>
      <c r="K11" s="308">
        <v>11</v>
      </c>
    </row>
    <row r="12" spans="1:11" s="351" customFormat="1" ht="17.25" customHeight="1" x14ac:dyDescent="0.2">
      <c r="A12" s="340" t="s">
        <v>555</v>
      </c>
      <c r="B12" s="341"/>
      <c r="C12" s="342"/>
      <c r="D12" s="342"/>
      <c r="E12" s="343"/>
      <c r="F12" s="343"/>
      <c r="G12" s="621">
        <f>SUM(G13+G126+G143)</f>
        <v>1039493.1</v>
      </c>
      <c r="H12" s="621">
        <f>SUM(H13+H126+H143)</f>
        <v>0</v>
      </c>
      <c r="I12" s="621">
        <f>SUM(I13+I126+I143)</f>
        <v>1039493.1</v>
      </c>
      <c r="J12" s="622">
        <f>SUM(J13+J126+J143)</f>
        <v>1044531</v>
      </c>
      <c r="K12" s="622">
        <f>SUM(K13+K126+K143)</f>
        <v>1090321.6000000001</v>
      </c>
    </row>
    <row r="13" spans="1:11" ht="12.75" customHeight="1" x14ac:dyDescent="0.25">
      <c r="A13" s="345" t="s">
        <v>566</v>
      </c>
      <c r="B13" s="346" t="s">
        <v>567</v>
      </c>
      <c r="C13" s="347" t="s">
        <v>358</v>
      </c>
      <c r="D13" s="347" t="s">
        <v>358</v>
      </c>
      <c r="E13" s="348" t="s">
        <v>358</v>
      </c>
      <c r="F13" s="349" t="s">
        <v>358</v>
      </c>
      <c r="G13" s="350">
        <f>SUM(G14+G57+G70+G96+G44)</f>
        <v>280210.39999999997</v>
      </c>
      <c r="H13" s="350">
        <f>SUM(H14+H57+H70+H96+H44)</f>
        <v>0</v>
      </c>
      <c r="I13" s="350">
        <f>SUM(I14+I57+I70+I96+I44)</f>
        <v>280210.39999999997</v>
      </c>
      <c r="J13" s="623">
        <f>SUM(J14+J57+J70+J96+J44)</f>
        <v>278295.8</v>
      </c>
      <c r="K13" s="623">
        <f>SUM(K14+K57+K70+K96+K44)</f>
        <v>285332.5</v>
      </c>
    </row>
    <row r="14" spans="1:11" s="338" customFormat="1" ht="18" customHeight="1" x14ac:dyDescent="0.2">
      <c r="A14" s="356" t="s">
        <v>357</v>
      </c>
      <c r="B14" s="357" t="s">
        <v>567</v>
      </c>
      <c r="C14" s="358">
        <v>1</v>
      </c>
      <c r="D14" s="358" t="s">
        <v>358</v>
      </c>
      <c r="E14" s="624" t="s">
        <v>358</v>
      </c>
      <c r="F14" s="625" t="s">
        <v>358</v>
      </c>
      <c r="G14" s="626">
        <f>G15+G19</f>
        <v>12186.7</v>
      </c>
      <c r="H14" s="626">
        <f>H15+H19</f>
        <v>0</v>
      </c>
      <c r="I14" s="626">
        <f>I15+I19</f>
        <v>12186.7</v>
      </c>
      <c r="J14" s="627">
        <f>J15+J19</f>
        <v>12251.900000000001</v>
      </c>
      <c r="K14" s="627">
        <f>K15+K19</f>
        <v>12204.300000000001</v>
      </c>
    </row>
    <row r="15" spans="1:11" s="338" customFormat="1" ht="17.25" customHeight="1" x14ac:dyDescent="0.2">
      <c r="A15" s="356" t="s">
        <v>150</v>
      </c>
      <c r="B15" s="357" t="s">
        <v>567</v>
      </c>
      <c r="C15" s="358">
        <v>1</v>
      </c>
      <c r="D15" s="358">
        <v>5</v>
      </c>
      <c r="E15" s="624" t="s">
        <v>358</v>
      </c>
      <c r="F15" s="625" t="s">
        <v>358</v>
      </c>
      <c r="G15" s="626">
        <f>G16</f>
        <v>9.4</v>
      </c>
      <c r="H15" s="626">
        <f>H16</f>
        <v>0</v>
      </c>
      <c r="I15" s="626">
        <f t="shared" ref="I15:K16" si="0">I16</f>
        <v>9.4</v>
      </c>
      <c r="J15" s="627">
        <f t="shared" si="0"/>
        <v>0</v>
      </c>
      <c r="K15" s="627">
        <f t="shared" si="0"/>
        <v>0</v>
      </c>
    </row>
    <row r="16" spans="1:11" s="338" customFormat="1" ht="41.25" customHeight="1" x14ac:dyDescent="0.2">
      <c r="A16" s="356" t="s">
        <v>569</v>
      </c>
      <c r="B16" s="357" t="s">
        <v>567</v>
      </c>
      <c r="C16" s="358">
        <v>1</v>
      </c>
      <c r="D16" s="358">
        <v>5</v>
      </c>
      <c r="E16" s="624">
        <v>14000</v>
      </c>
      <c r="F16" s="625" t="s">
        <v>358</v>
      </c>
      <c r="G16" s="626">
        <f>G17</f>
        <v>9.4</v>
      </c>
      <c r="H16" s="626">
        <f>H17</f>
        <v>0</v>
      </c>
      <c r="I16" s="626">
        <f t="shared" si="0"/>
        <v>9.4</v>
      </c>
      <c r="J16" s="627">
        <f t="shared" si="0"/>
        <v>0</v>
      </c>
      <c r="K16" s="627">
        <f t="shared" si="0"/>
        <v>0</v>
      </c>
    </row>
    <row r="17" spans="1:14" ht="25.5" customHeight="1" x14ac:dyDescent="0.2">
      <c r="A17" s="304" t="s">
        <v>579</v>
      </c>
      <c r="B17" s="300" t="s">
        <v>567</v>
      </c>
      <c r="C17" s="301">
        <v>1</v>
      </c>
      <c r="D17" s="301">
        <v>5</v>
      </c>
      <c r="E17" s="628">
        <v>14000</v>
      </c>
      <c r="F17" s="303">
        <v>240</v>
      </c>
      <c r="G17" s="352">
        <v>9.4</v>
      </c>
      <c r="H17" s="352"/>
      <c r="I17" s="629">
        <f t="shared" ref="I17:I75" si="1">G17+H17</f>
        <v>9.4</v>
      </c>
      <c r="J17" s="630"/>
      <c r="K17" s="630"/>
    </row>
    <row r="18" spans="1:14" ht="30.75" customHeight="1" x14ac:dyDescent="0.2">
      <c r="A18" s="304" t="s">
        <v>580</v>
      </c>
      <c r="B18" s="300" t="s">
        <v>567</v>
      </c>
      <c r="C18" s="301">
        <v>1</v>
      </c>
      <c r="D18" s="301">
        <v>5</v>
      </c>
      <c r="E18" s="628">
        <v>14000</v>
      </c>
      <c r="F18" s="303">
        <v>244</v>
      </c>
      <c r="G18" s="352">
        <v>9.4</v>
      </c>
      <c r="H18" s="461"/>
      <c r="I18" s="629">
        <f t="shared" si="1"/>
        <v>9.4</v>
      </c>
      <c r="J18" s="630"/>
      <c r="K18" s="630"/>
    </row>
    <row r="19" spans="1:14" s="338" customFormat="1" ht="21.75" customHeight="1" x14ac:dyDescent="0.2">
      <c r="A19" s="356" t="s">
        <v>556</v>
      </c>
      <c r="B19" s="357" t="s">
        <v>567</v>
      </c>
      <c r="C19" s="358">
        <v>1</v>
      </c>
      <c r="D19" s="358">
        <v>13</v>
      </c>
      <c r="E19" s="624"/>
      <c r="F19" s="625" t="s">
        <v>358</v>
      </c>
      <c r="G19" s="626">
        <f>G20+G27+G34+G41</f>
        <v>12177.300000000001</v>
      </c>
      <c r="H19" s="626">
        <f>H20+H27+H34+H41</f>
        <v>0</v>
      </c>
      <c r="I19" s="626">
        <f>I20+I27+I34+I41</f>
        <v>12177.300000000001</v>
      </c>
      <c r="J19" s="627">
        <f>J20+J27+J34+J41</f>
        <v>12251.900000000001</v>
      </c>
      <c r="K19" s="627">
        <f>K20+K27+K34+K41</f>
        <v>12204.300000000001</v>
      </c>
    </row>
    <row r="20" spans="1:14" s="338" customFormat="1" ht="29.25" customHeight="1" x14ac:dyDescent="0.2">
      <c r="A20" s="356" t="s">
        <v>575</v>
      </c>
      <c r="B20" s="357" t="s">
        <v>567</v>
      </c>
      <c r="C20" s="358">
        <v>1</v>
      </c>
      <c r="D20" s="358">
        <v>13</v>
      </c>
      <c r="E20" s="624">
        <v>20400</v>
      </c>
      <c r="F20" s="625" t="s">
        <v>358</v>
      </c>
      <c r="G20" s="626">
        <f>G21+G24</f>
        <v>7718.5</v>
      </c>
      <c r="H20" s="627">
        <f>H21+H24</f>
        <v>0</v>
      </c>
      <c r="I20" s="627">
        <f>I21+I24</f>
        <v>7718.5</v>
      </c>
      <c r="J20" s="627">
        <f>J21+J24</f>
        <v>7718.5</v>
      </c>
      <c r="K20" s="627">
        <f>K21+K24</f>
        <v>7718.5</v>
      </c>
      <c r="N20" s="787"/>
    </row>
    <row r="21" spans="1:14" ht="28.5" customHeight="1" x14ac:dyDescent="0.2">
      <c r="A21" s="304" t="s">
        <v>956</v>
      </c>
      <c r="B21" s="300" t="s">
        <v>567</v>
      </c>
      <c r="C21" s="301">
        <v>1</v>
      </c>
      <c r="D21" s="301">
        <v>13</v>
      </c>
      <c r="E21" s="628">
        <v>20400</v>
      </c>
      <c r="F21" s="303">
        <v>120</v>
      </c>
      <c r="G21" s="352">
        <f>SUM(G22:G23)</f>
        <v>5269</v>
      </c>
      <c r="H21" s="364">
        <f>SUM(H22:H23)</f>
        <v>0</v>
      </c>
      <c r="I21" s="364">
        <f>SUM(I22:I23)</f>
        <v>5269</v>
      </c>
      <c r="J21" s="364">
        <f>SUM(J22:J23)</f>
        <v>5238.3</v>
      </c>
      <c r="K21" s="364">
        <f>SUM(K22:K23)</f>
        <v>5238.3</v>
      </c>
    </row>
    <row r="22" spans="1:14" ht="18.75" customHeight="1" x14ac:dyDescent="0.2">
      <c r="A22" s="304" t="s">
        <v>559</v>
      </c>
      <c r="B22" s="300" t="s">
        <v>567</v>
      </c>
      <c r="C22" s="301">
        <v>1</v>
      </c>
      <c r="D22" s="301">
        <v>13</v>
      </c>
      <c r="E22" s="628">
        <v>20400</v>
      </c>
      <c r="F22" s="303">
        <v>121</v>
      </c>
      <c r="G22" s="352">
        <v>4880</v>
      </c>
      <c r="H22" s="364"/>
      <c r="I22" s="629">
        <f t="shared" si="1"/>
        <v>4880</v>
      </c>
      <c r="J22" s="630">
        <v>4953.3</v>
      </c>
      <c r="K22" s="630">
        <v>4953.3</v>
      </c>
    </row>
    <row r="23" spans="1:14" ht="26.25" customHeight="1" x14ac:dyDescent="0.2">
      <c r="A23" s="304" t="s">
        <v>560</v>
      </c>
      <c r="B23" s="300" t="s">
        <v>350</v>
      </c>
      <c r="C23" s="301">
        <v>1</v>
      </c>
      <c r="D23" s="301">
        <v>13</v>
      </c>
      <c r="E23" s="628">
        <v>20400</v>
      </c>
      <c r="F23" s="303">
        <v>122</v>
      </c>
      <c r="G23" s="352">
        <v>389</v>
      </c>
      <c r="H23" s="364"/>
      <c r="I23" s="629">
        <f t="shared" si="1"/>
        <v>389</v>
      </c>
      <c r="J23" s="630">
        <v>285</v>
      </c>
      <c r="K23" s="630">
        <v>285</v>
      </c>
    </row>
    <row r="24" spans="1:14" ht="32.25" customHeight="1" x14ac:dyDescent="0.2">
      <c r="A24" s="304" t="s">
        <v>579</v>
      </c>
      <c r="B24" s="300" t="s">
        <v>567</v>
      </c>
      <c r="C24" s="301">
        <v>1</v>
      </c>
      <c r="D24" s="301">
        <v>13</v>
      </c>
      <c r="E24" s="628">
        <v>20400</v>
      </c>
      <c r="F24" s="303">
        <v>240</v>
      </c>
      <c r="G24" s="352">
        <f>G25+G26</f>
        <v>2449.5</v>
      </c>
      <c r="H24" s="364">
        <f>H25+H26</f>
        <v>0</v>
      </c>
      <c r="I24" s="364">
        <f>I25+I26</f>
        <v>2449.5</v>
      </c>
      <c r="J24" s="364">
        <f>J25+J26</f>
        <v>2480.1999999999998</v>
      </c>
      <c r="K24" s="364">
        <f>K25+K26</f>
        <v>2480.1999999999998</v>
      </c>
    </row>
    <row r="25" spans="1:14" ht="32.25" customHeight="1" x14ac:dyDescent="0.2">
      <c r="A25" s="304" t="s">
        <v>1042</v>
      </c>
      <c r="B25" s="300" t="s">
        <v>567</v>
      </c>
      <c r="C25" s="301">
        <v>1</v>
      </c>
      <c r="D25" s="301">
        <v>13</v>
      </c>
      <c r="E25" s="628">
        <v>20400</v>
      </c>
      <c r="F25" s="303">
        <v>242</v>
      </c>
      <c r="G25" s="352">
        <v>206</v>
      </c>
      <c r="H25" s="364"/>
      <c r="I25" s="629">
        <f t="shared" si="1"/>
        <v>206</v>
      </c>
      <c r="J25" s="630"/>
      <c r="K25" s="630"/>
    </row>
    <row r="26" spans="1:14" ht="31.5" customHeight="1" x14ac:dyDescent="0.2">
      <c r="A26" s="304" t="s">
        <v>580</v>
      </c>
      <c r="B26" s="300" t="s">
        <v>567</v>
      </c>
      <c r="C26" s="301">
        <v>1</v>
      </c>
      <c r="D26" s="301">
        <v>13</v>
      </c>
      <c r="E26" s="628">
        <v>20400</v>
      </c>
      <c r="F26" s="303">
        <v>244</v>
      </c>
      <c r="G26" s="352">
        <v>2243.5</v>
      </c>
      <c r="H26" s="364"/>
      <c r="I26" s="629">
        <f t="shared" si="1"/>
        <v>2243.5</v>
      </c>
      <c r="J26" s="630">
        <v>2480.1999999999998</v>
      </c>
      <c r="K26" s="630">
        <v>2480.1999999999998</v>
      </c>
    </row>
    <row r="27" spans="1:14" s="338" customFormat="1" ht="30" customHeight="1" x14ac:dyDescent="0.2">
      <c r="A27" s="356" t="s">
        <v>576</v>
      </c>
      <c r="B27" s="357" t="s">
        <v>567</v>
      </c>
      <c r="C27" s="358">
        <v>1</v>
      </c>
      <c r="D27" s="358">
        <v>13</v>
      </c>
      <c r="E27" s="624">
        <v>20400</v>
      </c>
      <c r="F27" s="625" t="s">
        <v>358</v>
      </c>
      <c r="G27" s="626">
        <f>G28+G31</f>
        <v>3427</v>
      </c>
      <c r="H27" s="627">
        <f>H28+H31</f>
        <v>0</v>
      </c>
      <c r="I27" s="627">
        <f>I28+I31</f>
        <v>3427</v>
      </c>
      <c r="J27" s="627">
        <f>J28+J31</f>
        <v>3427</v>
      </c>
      <c r="K27" s="627">
        <f>K28+K31</f>
        <v>3427</v>
      </c>
    </row>
    <row r="28" spans="1:14" ht="24.75" customHeight="1" x14ac:dyDescent="0.2">
      <c r="A28" s="304" t="s">
        <v>558</v>
      </c>
      <c r="B28" s="300" t="s">
        <v>567</v>
      </c>
      <c r="C28" s="301">
        <v>1</v>
      </c>
      <c r="D28" s="301">
        <v>13</v>
      </c>
      <c r="E28" s="628">
        <v>20400</v>
      </c>
      <c r="F28" s="303">
        <v>120</v>
      </c>
      <c r="G28" s="352">
        <f>SUM(G29:G30)</f>
        <v>2696.5</v>
      </c>
      <c r="H28" s="364">
        <f>SUM(H29:H30)</f>
        <v>0</v>
      </c>
      <c r="I28" s="364">
        <f>SUM(I29:I30)</f>
        <v>2696.5</v>
      </c>
      <c r="J28" s="364">
        <f>SUM(J29:J30)</f>
        <v>2745.3</v>
      </c>
      <c r="K28" s="364">
        <f>SUM(K29:K30)</f>
        <v>2745.3</v>
      </c>
    </row>
    <row r="29" spans="1:14" ht="20.25" customHeight="1" x14ac:dyDescent="0.2">
      <c r="A29" s="304" t="s">
        <v>559</v>
      </c>
      <c r="B29" s="300" t="s">
        <v>567</v>
      </c>
      <c r="C29" s="301">
        <v>1</v>
      </c>
      <c r="D29" s="301">
        <v>13</v>
      </c>
      <c r="E29" s="628">
        <v>20400</v>
      </c>
      <c r="F29" s="303">
        <v>121</v>
      </c>
      <c r="G29" s="352">
        <v>2556.9</v>
      </c>
      <c r="H29" s="364"/>
      <c r="I29" s="629">
        <f t="shared" si="1"/>
        <v>2556.9</v>
      </c>
      <c r="J29" s="630">
        <v>2595.3000000000002</v>
      </c>
      <c r="K29" s="630">
        <v>2595.3000000000002</v>
      </c>
    </row>
    <row r="30" spans="1:14" ht="25.5" customHeight="1" x14ac:dyDescent="0.2">
      <c r="A30" s="304" t="s">
        <v>560</v>
      </c>
      <c r="B30" s="300" t="s">
        <v>567</v>
      </c>
      <c r="C30" s="301">
        <v>1</v>
      </c>
      <c r="D30" s="301">
        <v>13</v>
      </c>
      <c r="E30" s="628">
        <v>20400</v>
      </c>
      <c r="F30" s="303">
        <v>122</v>
      </c>
      <c r="G30" s="352">
        <v>139.6</v>
      </c>
      <c r="H30" s="364"/>
      <c r="I30" s="629">
        <f t="shared" si="1"/>
        <v>139.6</v>
      </c>
      <c r="J30" s="630">
        <v>150</v>
      </c>
      <c r="K30" s="630">
        <v>150</v>
      </c>
    </row>
    <row r="31" spans="1:14" ht="29.25" customHeight="1" x14ac:dyDescent="0.2">
      <c r="A31" s="304" t="s">
        <v>579</v>
      </c>
      <c r="B31" s="300" t="s">
        <v>567</v>
      </c>
      <c r="C31" s="301">
        <v>1</v>
      </c>
      <c r="D31" s="301">
        <v>13</v>
      </c>
      <c r="E31" s="628">
        <v>20400</v>
      </c>
      <c r="F31" s="303">
        <v>240</v>
      </c>
      <c r="G31" s="352">
        <f>G32+G33</f>
        <v>730.5</v>
      </c>
      <c r="H31" s="364">
        <f>H32+H33</f>
        <v>0</v>
      </c>
      <c r="I31" s="364">
        <f>I32+I33</f>
        <v>730.5</v>
      </c>
      <c r="J31" s="364">
        <f>J32+J33</f>
        <v>681.7</v>
      </c>
      <c r="K31" s="364">
        <f>K32+K33</f>
        <v>681.7</v>
      </c>
    </row>
    <row r="32" spans="1:14" ht="29.25" customHeight="1" x14ac:dyDescent="0.2">
      <c r="A32" s="304" t="s">
        <v>1042</v>
      </c>
      <c r="B32" s="300" t="s">
        <v>567</v>
      </c>
      <c r="C32" s="301">
        <v>1</v>
      </c>
      <c r="D32" s="301">
        <v>13</v>
      </c>
      <c r="E32" s="628">
        <v>20400</v>
      </c>
      <c r="F32" s="303">
        <v>242</v>
      </c>
      <c r="G32" s="352">
        <v>47.6</v>
      </c>
      <c r="H32" s="364"/>
      <c r="I32" s="629">
        <f t="shared" si="1"/>
        <v>47.6</v>
      </c>
      <c r="J32" s="630"/>
      <c r="K32" s="630"/>
    </row>
    <row r="33" spans="1:11" ht="30" customHeight="1" x14ac:dyDescent="0.2">
      <c r="A33" s="304" t="s">
        <v>580</v>
      </c>
      <c r="B33" s="300" t="s">
        <v>567</v>
      </c>
      <c r="C33" s="301">
        <v>1</v>
      </c>
      <c r="D33" s="301">
        <v>13</v>
      </c>
      <c r="E33" s="628">
        <v>20400</v>
      </c>
      <c r="F33" s="303">
        <v>244</v>
      </c>
      <c r="G33" s="352">
        <v>682.9</v>
      </c>
      <c r="H33" s="364"/>
      <c r="I33" s="629">
        <f t="shared" si="1"/>
        <v>682.9</v>
      </c>
      <c r="J33" s="630">
        <v>681.7</v>
      </c>
      <c r="K33" s="630">
        <v>681.7</v>
      </c>
    </row>
    <row r="34" spans="1:11" s="338" customFormat="1" ht="41.25" customHeight="1" x14ac:dyDescent="0.2">
      <c r="A34" s="356" t="s">
        <v>577</v>
      </c>
      <c r="B34" s="357" t="s">
        <v>567</v>
      </c>
      <c r="C34" s="358">
        <v>1</v>
      </c>
      <c r="D34" s="358">
        <v>13</v>
      </c>
      <c r="E34" s="624">
        <v>20400</v>
      </c>
      <c r="F34" s="625" t="s">
        <v>358</v>
      </c>
      <c r="G34" s="626">
        <f>G35+G38</f>
        <v>930.7</v>
      </c>
      <c r="H34" s="627">
        <f>H35+H38</f>
        <v>0</v>
      </c>
      <c r="I34" s="627">
        <f>I35+I38</f>
        <v>930.7</v>
      </c>
      <c r="J34" s="627">
        <f>J35+J38</f>
        <v>930.7</v>
      </c>
      <c r="K34" s="627">
        <f>K35+K38</f>
        <v>930.7</v>
      </c>
    </row>
    <row r="35" spans="1:11" ht="28.5" customHeight="1" x14ac:dyDescent="0.2">
      <c r="A35" s="304" t="s">
        <v>956</v>
      </c>
      <c r="B35" s="300" t="s">
        <v>567</v>
      </c>
      <c r="C35" s="301">
        <v>1</v>
      </c>
      <c r="D35" s="301">
        <v>13</v>
      </c>
      <c r="E35" s="628">
        <v>20400</v>
      </c>
      <c r="F35" s="303">
        <v>120</v>
      </c>
      <c r="G35" s="352">
        <f>SUM(G36:G37)</f>
        <v>616.70000000000005</v>
      </c>
      <c r="H35" s="364">
        <f>SUM(H36:H37)</f>
        <v>0</v>
      </c>
      <c r="I35" s="364">
        <f>SUM(I36:I37)</f>
        <v>616.70000000000005</v>
      </c>
      <c r="J35" s="364">
        <f>SUM(J36:J37)</f>
        <v>561.4</v>
      </c>
      <c r="K35" s="364">
        <f>SUM(K36:K37)</f>
        <v>561.4</v>
      </c>
    </row>
    <row r="36" spans="1:11" ht="20.25" customHeight="1" x14ac:dyDescent="0.2">
      <c r="A36" s="304" t="s">
        <v>559</v>
      </c>
      <c r="B36" s="300" t="s">
        <v>567</v>
      </c>
      <c r="C36" s="301">
        <v>1</v>
      </c>
      <c r="D36" s="301">
        <v>13</v>
      </c>
      <c r="E36" s="628">
        <v>20400</v>
      </c>
      <c r="F36" s="303">
        <v>121</v>
      </c>
      <c r="G36" s="352">
        <v>555.20000000000005</v>
      </c>
      <c r="H36" s="364"/>
      <c r="I36" s="629">
        <f t="shared" si="1"/>
        <v>555.20000000000005</v>
      </c>
      <c r="J36" s="630">
        <v>556.4</v>
      </c>
      <c r="K36" s="630">
        <v>556.4</v>
      </c>
    </row>
    <row r="37" spans="1:11" ht="27.75" customHeight="1" x14ac:dyDescent="0.2">
      <c r="A37" s="304" t="s">
        <v>560</v>
      </c>
      <c r="B37" s="300" t="s">
        <v>567</v>
      </c>
      <c r="C37" s="301">
        <v>1</v>
      </c>
      <c r="D37" s="301">
        <v>13</v>
      </c>
      <c r="E37" s="628">
        <v>20400</v>
      </c>
      <c r="F37" s="303">
        <v>122</v>
      </c>
      <c r="G37" s="352">
        <v>61.5</v>
      </c>
      <c r="H37" s="364"/>
      <c r="I37" s="629">
        <f t="shared" si="1"/>
        <v>61.5</v>
      </c>
      <c r="J37" s="630">
        <v>5</v>
      </c>
      <c r="K37" s="630">
        <v>5</v>
      </c>
    </row>
    <row r="38" spans="1:11" ht="24" customHeight="1" x14ac:dyDescent="0.2">
      <c r="A38" s="304" t="s">
        <v>579</v>
      </c>
      <c r="B38" s="300" t="s">
        <v>567</v>
      </c>
      <c r="C38" s="301">
        <v>1</v>
      </c>
      <c r="D38" s="301">
        <v>13</v>
      </c>
      <c r="E38" s="628">
        <v>20400</v>
      </c>
      <c r="F38" s="303">
        <v>240</v>
      </c>
      <c r="G38" s="352">
        <f>G39+G40</f>
        <v>314</v>
      </c>
      <c r="H38" s="364">
        <f>H39+H40</f>
        <v>0</v>
      </c>
      <c r="I38" s="364">
        <f>I39+I40</f>
        <v>314</v>
      </c>
      <c r="J38" s="364">
        <f>J39+J40</f>
        <v>369.3</v>
      </c>
      <c r="K38" s="364">
        <f>K39+K40</f>
        <v>369.3</v>
      </c>
    </row>
    <row r="39" spans="1:11" ht="30.75" customHeight="1" x14ac:dyDescent="0.2">
      <c r="A39" s="304" t="s">
        <v>1042</v>
      </c>
      <c r="B39" s="300" t="s">
        <v>567</v>
      </c>
      <c r="C39" s="301">
        <v>1</v>
      </c>
      <c r="D39" s="301">
        <v>13</v>
      </c>
      <c r="E39" s="628">
        <v>20400</v>
      </c>
      <c r="F39" s="303">
        <v>242</v>
      </c>
      <c r="G39" s="352">
        <v>74</v>
      </c>
      <c r="H39" s="364"/>
      <c r="I39" s="629">
        <f t="shared" si="1"/>
        <v>74</v>
      </c>
      <c r="J39" s="630"/>
      <c r="K39" s="630"/>
    </row>
    <row r="40" spans="1:11" ht="26.25" customHeight="1" x14ac:dyDescent="0.2">
      <c r="A40" s="304" t="s">
        <v>580</v>
      </c>
      <c r="B40" s="300" t="s">
        <v>567</v>
      </c>
      <c r="C40" s="301">
        <v>1</v>
      </c>
      <c r="D40" s="301">
        <v>13</v>
      </c>
      <c r="E40" s="628">
        <v>20400</v>
      </c>
      <c r="F40" s="303">
        <v>244</v>
      </c>
      <c r="G40" s="352">
        <v>240</v>
      </c>
      <c r="H40" s="364"/>
      <c r="I40" s="629">
        <f t="shared" si="1"/>
        <v>240</v>
      </c>
      <c r="J40" s="630">
        <v>369.3</v>
      </c>
      <c r="K40" s="630">
        <v>369.3</v>
      </c>
    </row>
    <row r="41" spans="1:11" s="338" customFormat="1" ht="59.25" customHeight="1" x14ac:dyDescent="0.2">
      <c r="A41" s="356" t="s">
        <v>578</v>
      </c>
      <c r="B41" s="357" t="s">
        <v>567</v>
      </c>
      <c r="C41" s="358">
        <v>1</v>
      </c>
      <c r="D41" s="358">
        <v>13</v>
      </c>
      <c r="E41" s="624">
        <v>20400</v>
      </c>
      <c r="F41" s="625" t="s">
        <v>358</v>
      </c>
      <c r="G41" s="626">
        <f>G42</f>
        <v>101.1</v>
      </c>
      <c r="H41" s="627">
        <f>H42</f>
        <v>0</v>
      </c>
      <c r="I41" s="627">
        <f>I42</f>
        <v>101.1</v>
      </c>
      <c r="J41" s="627">
        <f>J42</f>
        <v>175.7</v>
      </c>
      <c r="K41" s="627">
        <f>K42</f>
        <v>128.1</v>
      </c>
    </row>
    <row r="42" spans="1:11" ht="24" customHeight="1" x14ac:dyDescent="0.2">
      <c r="A42" s="304" t="s">
        <v>579</v>
      </c>
      <c r="B42" s="300" t="s">
        <v>567</v>
      </c>
      <c r="C42" s="301">
        <v>1</v>
      </c>
      <c r="D42" s="301">
        <v>13</v>
      </c>
      <c r="E42" s="628">
        <v>20400</v>
      </c>
      <c r="F42" s="303">
        <v>240</v>
      </c>
      <c r="G42" s="352">
        <f>SUM(G43)</f>
        <v>101.1</v>
      </c>
      <c r="H42" s="364">
        <f>SUM(H43)</f>
        <v>0</v>
      </c>
      <c r="I42" s="364">
        <f>SUM(I43)</f>
        <v>101.1</v>
      </c>
      <c r="J42" s="364">
        <f>SUM(J43)</f>
        <v>175.7</v>
      </c>
      <c r="K42" s="364">
        <f>SUM(K43)</f>
        <v>128.1</v>
      </c>
    </row>
    <row r="43" spans="1:11" ht="24" customHeight="1" x14ac:dyDescent="0.2">
      <c r="A43" s="304" t="s">
        <v>580</v>
      </c>
      <c r="B43" s="300" t="s">
        <v>567</v>
      </c>
      <c r="C43" s="301">
        <v>1</v>
      </c>
      <c r="D43" s="301">
        <v>13</v>
      </c>
      <c r="E43" s="628">
        <v>20400</v>
      </c>
      <c r="F43" s="303">
        <v>244</v>
      </c>
      <c r="G43" s="352">
        <v>101.1</v>
      </c>
      <c r="H43" s="364"/>
      <c r="I43" s="629">
        <f t="shared" si="1"/>
        <v>101.1</v>
      </c>
      <c r="J43" s="630">
        <v>175.7</v>
      </c>
      <c r="K43" s="630">
        <v>128.1</v>
      </c>
    </row>
    <row r="44" spans="1:11" s="338" customFormat="1" ht="24" customHeight="1" x14ac:dyDescent="0.2">
      <c r="A44" s="356" t="s">
        <v>359</v>
      </c>
      <c r="B44" s="357" t="s">
        <v>567</v>
      </c>
      <c r="C44" s="358">
        <v>3</v>
      </c>
      <c r="D44" s="358"/>
      <c r="E44" s="624"/>
      <c r="F44" s="625"/>
      <c r="G44" s="626">
        <f>SUM(G45)</f>
        <v>7090.6</v>
      </c>
      <c r="H44" s="627">
        <f>SUM(H45)</f>
        <v>0</v>
      </c>
      <c r="I44" s="627">
        <f>SUM(I45)</f>
        <v>7090.6</v>
      </c>
      <c r="J44" s="627">
        <f>SUM(J45)</f>
        <v>6981.1</v>
      </c>
      <c r="K44" s="627">
        <f>SUM(K45)</f>
        <v>7110</v>
      </c>
    </row>
    <row r="45" spans="1:11" s="338" customFormat="1" ht="12" customHeight="1" x14ac:dyDescent="0.2">
      <c r="A45" s="356" t="s">
        <v>778</v>
      </c>
      <c r="B45" s="357" t="s">
        <v>567</v>
      </c>
      <c r="C45" s="358">
        <v>3</v>
      </c>
      <c r="D45" s="358">
        <v>4</v>
      </c>
      <c r="E45" s="624"/>
      <c r="F45" s="625"/>
      <c r="G45" s="626">
        <f>G46</f>
        <v>7090.6</v>
      </c>
      <c r="H45" s="627">
        <f>H46</f>
        <v>0</v>
      </c>
      <c r="I45" s="627">
        <f>I46</f>
        <v>7090.6</v>
      </c>
      <c r="J45" s="627">
        <f>J46</f>
        <v>6981.1</v>
      </c>
      <c r="K45" s="627">
        <f>K46</f>
        <v>7110</v>
      </c>
    </row>
    <row r="46" spans="1:11" ht="26.25" customHeight="1" x14ac:dyDescent="0.2">
      <c r="A46" s="304" t="s">
        <v>1043</v>
      </c>
      <c r="B46" s="300" t="s">
        <v>567</v>
      </c>
      <c r="C46" s="301">
        <v>3</v>
      </c>
      <c r="D46" s="301">
        <v>4</v>
      </c>
      <c r="E46" s="628">
        <v>13800</v>
      </c>
      <c r="F46" s="303" t="s">
        <v>358</v>
      </c>
      <c r="G46" s="352">
        <f>G47+G50</f>
        <v>7090.6</v>
      </c>
      <c r="H46" s="364">
        <f>H47+H50</f>
        <v>0</v>
      </c>
      <c r="I46" s="364">
        <f>I47+I50</f>
        <v>7090.6</v>
      </c>
      <c r="J46" s="364">
        <f>J47+J50</f>
        <v>6981.1</v>
      </c>
      <c r="K46" s="364">
        <f>K47+K50</f>
        <v>7110</v>
      </c>
    </row>
    <row r="47" spans="1:11" ht="26.25" customHeight="1" x14ac:dyDescent="0.2">
      <c r="A47" s="304" t="s">
        <v>1044</v>
      </c>
      <c r="B47" s="300" t="s">
        <v>567</v>
      </c>
      <c r="C47" s="301">
        <v>3</v>
      </c>
      <c r="D47" s="301">
        <v>4</v>
      </c>
      <c r="E47" s="628">
        <v>13801</v>
      </c>
      <c r="F47" s="303"/>
      <c r="G47" s="352">
        <f>G48</f>
        <v>4588.8</v>
      </c>
      <c r="H47" s="364">
        <f>H48</f>
        <v>0</v>
      </c>
      <c r="I47" s="364">
        <f t="shared" ref="I47:K48" si="2">I48</f>
        <v>4588.8</v>
      </c>
      <c r="J47" s="364">
        <f t="shared" si="2"/>
        <v>4479.3</v>
      </c>
      <c r="K47" s="364">
        <f t="shared" si="2"/>
        <v>4608.2</v>
      </c>
    </row>
    <row r="48" spans="1:11" ht="26.25" customHeight="1" x14ac:dyDescent="0.2">
      <c r="A48" s="304" t="s">
        <v>956</v>
      </c>
      <c r="B48" s="300" t="s">
        <v>567</v>
      </c>
      <c r="C48" s="301">
        <v>3</v>
      </c>
      <c r="D48" s="301">
        <v>4</v>
      </c>
      <c r="E48" s="628">
        <v>13801</v>
      </c>
      <c r="F48" s="303">
        <v>120</v>
      </c>
      <c r="G48" s="352">
        <f>G49</f>
        <v>4588.8</v>
      </c>
      <c r="H48" s="364">
        <f>H49</f>
        <v>0</v>
      </c>
      <c r="I48" s="364">
        <f t="shared" si="2"/>
        <v>4588.8</v>
      </c>
      <c r="J48" s="364">
        <f t="shared" si="2"/>
        <v>4479.3</v>
      </c>
      <c r="K48" s="364">
        <f t="shared" si="2"/>
        <v>4608.2</v>
      </c>
    </row>
    <row r="49" spans="1:11" ht="26.25" customHeight="1" x14ac:dyDescent="0.2">
      <c r="A49" s="304" t="s">
        <v>559</v>
      </c>
      <c r="B49" s="300" t="s">
        <v>567</v>
      </c>
      <c r="C49" s="301">
        <v>3</v>
      </c>
      <c r="D49" s="301">
        <v>4</v>
      </c>
      <c r="E49" s="628">
        <v>13801</v>
      </c>
      <c r="F49" s="303">
        <v>121</v>
      </c>
      <c r="G49" s="352">
        <v>4588.8</v>
      </c>
      <c r="H49" s="364"/>
      <c r="I49" s="629">
        <f t="shared" si="1"/>
        <v>4588.8</v>
      </c>
      <c r="J49" s="630">
        <v>4479.3</v>
      </c>
      <c r="K49" s="630">
        <v>4608.2</v>
      </c>
    </row>
    <row r="50" spans="1:11" ht="26.25" customHeight="1" x14ac:dyDescent="0.2">
      <c r="A50" s="304" t="s">
        <v>1045</v>
      </c>
      <c r="B50" s="300" t="s">
        <v>567</v>
      </c>
      <c r="C50" s="301">
        <v>3</v>
      </c>
      <c r="D50" s="301">
        <v>4</v>
      </c>
      <c r="E50" s="628">
        <v>13802</v>
      </c>
      <c r="F50" s="303"/>
      <c r="G50" s="352">
        <f>G51+G54</f>
        <v>2501.7999999999997</v>
      </c>
      <c r="H50" s="364">
        <f>H51+H54</f>
        <v>0</v>
      </c>
      <c r="I50" s="364">
        <f>I51+I54</f>
        <v>2501.7999999999997</v>
      </c>
      <c r="J50" s="364">
        <f>J51+J54</f>
        <v>2501.8000000000002</v>
      </c>
      <c r="K50" s="364">
        <f>K51+K54</f>
        <v>2501.8000000000002</v>
      </c>
    </row>
    <row r="51" spans="1:11" ht="26.25" customHeight="1" x14ac:dyDescent="0.2">
      <c r="A51" s="304" t="s">
        <v>956</v>
      </c>
      <c r="B51" s="300" t="s">
        <v>567</v>
      </c>
      <c r="C51" s="301">
        <v>3</v>
      </c>
      <c r="D51" s="301">
        <v>4</v>
      </c>
      <c r="E51" s="628">
        <v>13802</v>
      </c>
      <c r="F51" s="303">
        <v>120</v>
      </c>
      <c r="G51" s="352">
        <f>G52+G53</f>
        <v>2311.6</v>
      </c>
      <c r="H51" s="364">
        <f>H52+H53</f>
        <v>0</v>
      </c>
      <c r="I51" s="364">
        <f>I52+I53</f>
        <v>2311.6</v>
      </c>
      <c r="J51" s="364">
        <f>J52+J53</f>
        <v>2131.8000000000002</v>
      </c>
      <c r="K51" s="364">
        <f>K52+K53</f>
        <v>2131.8000000000002</v>
      </c>
    </row>
    <row r="52" spans="1:11" ht="26.25" customHeight="1" x14ac:dyDescent="0.2">
      <c r="A52" s="304" t="s">
        <v>559</v>
      </c>
      <c r="B52" s="300" t="s">
        <v>567</v>
      </c>
      <c r="C52" s="301">
        <v>3</v>
      </c>
      <c r="D52" s="301">
        <v>4</v>
      </c>
      <c r="E52" s="628">
        <v>13802</v>
      </c>
      <c r="F52" s="303">
        <v>121</v>
      </c>
      <c r="G52" s="352">
        <v>2131.6</v>
      </c>
      <c r="H52" s="364"/>
      <c r="I52" s="629">
        <f t="shared" si="1"/>
        <v>2131.6</v>
      </c>
      <c r="J52" s="630">
        <v>1991</v>
      </c>
      <c r="K52" s="630">
        <v>1991</v>
      </c>
    </row>
    <row r="53" spans="1:11" ht="25.5" x14ac:dyDescent="0.2">
      <c r="A53" s="304" t="s">
        <v>560</v>
      </c>
      <c r="B53" s="300" t="s">
        <v>567</v>
      </c>
      <c r="C53" s="301">
        <v>3</v>
      </c>
      <c r="D53" s="301">
        <v>4</v>
      </c>
      <c r="E53" s="628">
        <v>13802</v>
      </c>
      <c r="F53" s="303">
        <v>122</v>
      </c>
      <c r="G53" s="631">
        <v>180</v>
      </c>
      <c r="H53" s="630"/>
      <c r="I53" s="629">
        <f t="shared" si="1"/>
        <v>180</v>
      </c>
      <c r="J53" s="630">
        <v>140.80000000000001</v>
      </c>
      <c r="K53" s="630">
        <v>140.80000000000001</v>
      </c>
    </row>
    <row r="54" spans="1:11" ht="26.25" customHeight="1" x14ac:dyDescent="0.2">
      <c r="A54" s="304" t="s">
        <v>579</v>
      </c>
      <c r="B54" s="300" t="s">
        <v>567</v>
      </c>
      <c r="C54" s="301">
        <v>3</v>
      </c>
      <c r="D54" s="301">
        <v>4</v>
      </c>
      <c r="E54" s="628">
        <v>13802</v>
      </c>
      <c r="F54" s="303">
        <v>240</v>
      </c>
      <c r="G54" s="352">
        <f>G55+G56</f>
        <v>190.2</v>
      </c>
      <c r="H54" s="364">
        <f>H55+H56</f>
        <v>0</v>
      </c>
      <c r="I54" s="364">
        <f>I55+I56</f>
        <v>190.2</v>
      </c>
      <c r="J54" s="364">
        <f>J55+J56</f>
        <v>370</v>
      </c>
      <c r="K54" s="364">
        <f>K55+K56</f>
        <v>370</v>
      </c>
    </row>
    <row r="55" spans="1:11" ht="26.25" customHeight="1" x14ac:dyDescent="0.2">
      <c r="A55" s="304" t="s">
        <v>1042</v>
      </c>
      <c r="B55" s="300" t="s">
        <v>567</v>
      </c>
      <c r="C55" s="301">
        <v>3</v>
      </c>
      <c r="D55" s="301">
        <v>4</v>
      </c>
      <c r="E55" s="628">
        <v>13802</v>
      </c>
      <c r="F55" s="303">
        <v>242</v>
      </c>
      <c r="G55" s="352">
        <v>90.3</v>
      </c>
      <c r="H55" s="364"/>
      <c r="I55" s="629">
        <f t="shared" si="1"/>
        <v>90.3</v>
      </c>
      <c r="J55" s="630"/>
      <c r="K55" s="630"/>
    </row>
    <row r="56" spans="1:11" ht="26.25" customHeight="1" x14ac:dyDescent="0.2">
      <c r="A56" s="304" t="s">
        <v>580</v>
      </c>
      <c r="B56" s="300" t="s">
        <v>567</v>
      </c>
      <c r="C56" s="301">
        <v>3</v>
      </c>
      <c r="D56" s="301">
        <v>4</v>
      </c>
      <c r="E56" s="628">
        <v>13802</v>
      </c>
      <c r="F56" s="303">
        <v>244</v>
      </c>
      <c r="G56" s="352">
        <v>99.9</v>
      </c>
      <c r="H56" s="364"/>
      <c r="I56" s="629">
        <f t="shared" si="1"/>
        <v>99.9</v>
      </c>
      <c r="J56" s="630">
        <v>370</v>
      </c>
      <c r="K56" s="630">
        <v>370</v>
      </c>
    </row>
    <row r="57" spans="1:11" s="338" customFormat="1" ht="13.5" customHeight="1" x14ac:dyDescent="0.2">
      <c r="A57" s="356" t="s">
        <v>360</v>
      </c>
      <c r="B57" s="357" t="s">
        <v>567</v>
      </c>
      <c r="C57" s="358">
        <v>4</v>
      </c>
      <c r="D57" s="358" t="s">
        <v>358</v>
      </c>
      <c r="E57" s="624" t="s">
        <v>358</v>
      </c>
      <c r="F57" s="625" t="s">
        <v>358</v>
      </c>
      <c r="G57" s="626">
        <f>SUM(G58+G62)</f>
        <v>21548.199999999997</v>
      </c>
      <c r="H57" s="627">
        <f>SUM(H58+H62)</f>
        <v>0</v>
      </c>
      <c r="I57" s="627">
        <f>SUM(I58+I62)</f>
        <v>21548.199999999997</v>
      </c>
      <c r="J57" s="627">
        <f>SUM(J58+J62)</f>
        <v>11492.9</v>
      </c>
      <c r="K57" s="627">
        <f>SUM(K58+K62)</f>
        <v>12027.9</v>
      </c>
    </row>
    <row r="58" spans="1:11" s="338" customFormat="1" ht="13.5" customHeight="1" x14ac:dyDescent="0.2">
      <c r="A58" s="356" t="s">
        <v>202</v>
      </c>
      <c r="B58" s="357" t="s">
        <v>567</v>
      </c>
      <c r="C58" s="358">
        <v>4</v>
      </c>
      <c r="D58" s="358">
        <v>5</v>
      </c>
      <c r="E58" s="624" t="s">
        <v>358</v>
      </c>
      <c r="F58" s="625" t="s">
        <v>358</v>
      </c>
      <c r="G58" s="626">
        <f>G59</f>
        <v>18219.3</v>
      </c>
      <c r="H58" s="627">
        <f>H59</f>
        <v>0</v>
      </c>
      <c r="I58" s="627">
        <f t="shared" ref="I58:K60" si="3">I59</f>
        <v>18219.3</v>
      </c>
      <c r="J58" s="627">
        <f t="shared" si="3"/>
        <v>8164</v>
      </c>
      <c r="K58" s="627">
        <f t="shared" si="3"/>
        <v>8699</v>
      </c>
    </row>
    <row r="59" spans="1:11" s="338" customFormat="1" ht="42.75" customHeight="1" x14ac:dyDescent="0.2">
      <c r="A59" s="356" t="s">
        <v>586</v>
      </c>
      <c r="B59" s="357" t="s">
        <v>567</v>
      </c>
      <c r="C59" s="358">
        <v>4</v>
      </c>
      <c r="D59" s="358">
        <v>5</v>
      </c>
      <c r="E59" s="624">
        <v>5225700</v>
      </c>
      <c r="F59" s="625" t="s">
        <v>358</v>
      </c>
      <c r="G59" s="626">
        <f>G60</f>
        <v>18219.3</v>
      </c>
      <c r="H59" s="627">
        <f>H60</f>
        <v>0</v>
      </c>
      <c r="I59" s="627">
        <f t="shared" si="3"/>
        <v>18219.3</v>
      </c>
      <c r="J59" s="627">
        <f t="shared" si="3"/>
        <v>8164</v>
      </c>
      <c r="K59" s="627">
        <f t="shared" si="3"/>
        <v>8699</v>
      </c>
    </row>
    <row r="60" spans="1:11" ht="18" customHeight="1" x14ac:dyDescent="0.2">
      <c r="A60" s="304" t="s">
        <v>564</v>
      </c>
      <c r="B60" s="300" t="s">
        <v>567</v>
      </c>
      <c r="C60" s="301">
        <v>4</v>
      </c>
      <c r="D60" s="301">
        <v>5</v>
      </c>
      <c r="E60" s="628">
        <v>5225700</v>
      </c>
      <c r="F60" s="303">
        <v>800</v>
      </c>
      <c r="G60" s="352">
        <f>SUM(G61)</f>
        <v>18219.3</v>
      </c>
      <c r="H60" s="364">
        <f>H61</f>
        <v>0</v>
      </c>
      <c r="I60" s="364">
        <f t="shared" si="3"/>
        <v>18219.3</v>
      </c>
      <c r="J60" s="364">
        <f t="shared" si="3"/>
        <v>8164</v>
      </c>
      <c r="K60" s="364">
        <f t="shared" si="3"/>
        <v>8699</v>
      </c>
    </row>
    <row r="61" spans="1:11" ht="38.25" customHeight="1" x14ac:dyDescent="0.2">
      <c r="A61" s="304" t="s">
        <v>587</v>
      </c>
      <c r="B61" s="300" t="s">
        <v>567</v>
      </c>
      <c r="C61" s="301">
        <v>4</v>
      </c>
      <c r="D61" s="301">
        <v>5</v>
      </c>
      <c r="E61" s="628">
        <v>5225700</v>
      </c>
      <c r="F61" s="303">
        <v>810</v>
      </c>
      <c r="G61" s="352">
        <v>18219.3</v>
      </c>
      <c r="H61" s="364"/>
      <c r="I61" s="629">
        <f t="shared" si="1"/>
        <v>18219.3</v>
      </c>
      <c r="J61" s="630">
        <v>8164</v>
      </c>
      <c r="K61" s="630">
        <v>8699</v>
      </c>
    </row>
    <row r="62" spans="1:11" s="338" customFormat="1" ht="13.5" customHeight="1" x14ac:dyDescent="0.2">
      <c r="A62" s="356" t="s">
        <v>212</v>
      </c>
      <c r="B62" s="357" t="s">
        <v>567</v>
      </c>
      <c r="C62" s="358">
        <v>4</v>
      </c>
      <c r="D62" s="358">
        <v>12</v>
      </c>
      <c r="E62" s="624" t="s">
        <v>358</v>
      </c>
      <c r="F62" s="625" t="s">
        <v>358</v>
      </c>
      <c r="G62" s="626">
        <f>G63</f>
        <v>3328.8999999999996</v>
      </c>
      <c r="H62" s="627">
        <f>H63</f>
        <v>0</v>
      </c>
      <c r="I62" s="627">
        <f>I63</f>
        <v>3328.8999999999996</v>
      </c>
      <c r="J62" s="627">
        <f>J63</f>
        <v>3328.9</v>
      </c>
      <c r="K62" s="627">
        <f>K63</f>
        <v>3328.9</v>
      </c>
    </row>
    <row r="63" spans="1:11" s="338" customFormat="1" ht="40.5" customHeight="1" x14ac:dyDescent="0.2">
      <c r="A63" s="356" t="s">
        <v>591</v>
      </c>
      <c r="B63" s="357" t="s">
        <v>567</v>
      </c>
      <c r="C63" s="358">
        <v>4</v>
      </c>
      <c r="D63" s="358">
        <v>12</v>
      </c>
      <c r="E63" s="624">
        <v>20400</v>
      </c>
      <c r="F63" s="625" t="s">
        <v>358</v>
      </c>
      <c r="G63" s="626">
        <f>G64+G67</f>
        <v>3328.8999999999996</v>
      </c>
      <c r="H63" s="627">
        <f>H64+H67</f>
        <v>0</v>
      </c>
      <c r="I63" s="627">
        <f>I64+I67</f>
        <v>3328.8999999999996</v>
      </c>
      <c r="J63" s="627">
        <f>J64+J67</f>
        <v>3328.9</v>
      </c>
      <c r="K63" s="627">
        <f>K64+K67</f>
        <v>3328.9</v>
      </c>
    </row>
    <row r="64" spans="1:11" ht="28.5" customHeight="1" x14ac:dyDescent="0.2">
      <c r="A64" s="304" t="s">
        <v>956</v>
      </c>
      <c r="B64" s="300" t="s">
        <v>567</v>
      </c>
      <c r="C64" s="301">
        <v>4</v>
      </c>
      <c r="D64" s="301">
        <v>12</v>
      </c>
      <c r="E64" s="628">
        <v>20400</v>
      </c>
      <c r="F64" s="303">
        <v>120</v>
      </c>
      <c r="G64" s="352">
        <f>SUM(G65:G66)</f>
        <v>2132</v>
      </c>
      <c r="H64" s="364">
        <f>SUM(H65:H66)</f>
        <v>0</v>
      </c>
      <c r="I64" s="364">
        <f>SUM(I65:I66)</f>
        <v>2132</v>
      </c>
      <c r="J64" s="364">
        <f>SUM(J65:J66)</f>
        <v>3328.9</v>
      </c>
      <c r="K64" s="364">
        <f>SUM(K65:K66)</f>
        <v>3328.9</v>
      </c>
    </row>
    <row r="65" spans="1:11" ht="17.25" customHeight="1" x14ac:dyDescent="0.2">
      <c r="A65" s="304" t="s">
        <v>559</v>
      </c>
      <c r="B65" s="300" t="s">
        <v>567</v>
      </c>
      <c r="C65" s="301">
        <v>4</v>
      </c>
      <c r="D65" s="301">
        <v>12</v>
      </c>
      <c r="E65" s="628">
        <v>20400</v>
      </c>
      <c r="F65" s="303">
        <v>121</v>
      </c>
      <c r="G65" s="352">
        <v>1983</v>
      </c>
      <c r="H65" s="364"/>
      <c r="I65" s="629">
        <f t="shared" si="1"/>
        <v>1983</v>
      </c>
      <c r="J65" s="630">
        <v>3318.9</v>
      </c>
      <c r="K65" s="630">
        <v>3318.9</v>
      </c>
    </row>
    <row r="66" spans="1:11" ht="28.5" customHeight="1" x14ac:dyDescent="0.2">
      <c r="A66" s="304" t="s">
        <v>560</v>
      </c>
      <c r="B66" s="300" t="s">
        <v>567</v>
      </c>
      <c r="C66" s="301">
        <v>4</v>
      </c>
      <c r="D66" s="301">
        <v>12</v>
      </c>
      <c r="E66" s="628">
        <v>20400</v>
      </c>
      <c r="F66" s="303">
        <v>122</v>
      </c>
      <c r="G66" s="352">
        <v>149</v>
      </c>
      <c r="H66" s="364"/>
      <c r="I66" s="629">
        <f t="shared" si="1"/>
        <v>149</v>
      </c>
      <c r="J66" s="630">
        <v>10</v>
      </c>
      <c r="K66" s="630">
        <v>10</v>
      </c>
    </row>
    <row r="67" spans="1:11" ht="28.5" customHeight="1" x14ac:dyDescent="0.2">
      <c r="A67" s="304" t="s">
        <v>579</v>
      </c>
      <c r="B67" s="300" t="s">
        <v>567</v>
      </c>
      <c r="C67" s="301">
        <v>4</v>
      </c>
      <c r="D67" s="301">
        <v>12</v>
      </c>
      <c r="E67" s="628">
        <v>20400</v>
      </c>
      <c r="F67" s="303">
        <v>240</v>
      </c>
      <c r="G67" s="352">
        <f>G68+G69</f>
        <v>1196.8999999999999</v>
      </c>
      <c r="H67" s="364">
        <f>H68+H69</f>
        <v>0</v>
      </c>
      <c r="I67" s="364">
        <f>I68+I69</f>
        <v>1196.8999999999999</v>
      </c>
      <c r="J67" s="364">
        <f>J68+J69</f>
        <v>0</v>
      </c>
      <c r="K67" s="364">
        <f>K68+K69</f>
        <v>0</v>
      </c>
    </row>
    <row r="68" spans="1:11" ht="28.5" customHeight="1" x14ac:dyDescent="0.2">
      <c r="A68" s="304" t="s">
        <v>1042</v>
      </c>
      <c r="B68" s="300" t="s">
        <v>567</v>
      </c>
      <c r="C68" s="301">
        <v>4</v>
      </c>
      <c r="D68" s="301">
        <v>12</v>
      </c>
      <c r="E68" s="628">
        <v>20400</v>
      </c>
      <c r="F68" s="303">
        <v>242</v>
      </c>
      <c r="G68" s="352">
        <v>211.6</v>
      </c>
      <c r="H68" s="364"/>
      <c r="I68" s="629">
        <f t="shared" si="1"/>
        <v>211.6</v>
      </c>
      <c r="J68" s="630"/>
      <c r="K68" s="630"/>
    </row>
    <row r="69" spans="1:11" ht="28.5" customHeight="1" x14ac:dyDescent="0.2">
      <c r="A69" s="304" t="s">
        <v>580</v>
      </c>
      <c r="B69" s="300" t="s">
        <v>567</v>
      </c>
      <c r="C69" s="301">
        <v>4</v>
      </c>
      <c r="D69" s="301">
        <v>12</v>
      </c>
      <c r="E69" s="628">
        <v>20400</v>
      </c>
      <c r="F69" s="303">
        <v>244</v>
      </c>
      <c r="G69" s="352">
        <v>985.3</v>
      </c>
      <c r="H69" s="364"/>
      <c r="I69" s="629">
        <f t="shared" si="1"/>
        <v>985.3</v>
      </c>
      <c r="J69" s="630"/>
      <c r="K69" s="630"/>
    </row>
    <row r="70" spans="1:11" s="338" customFormat="1" ht="13.5" customHeight="1" x14ac:dyDescent="0.2">
      <c r="A70" s="356" t="s">
        <v>366</v>
      </c>
      <c r="B70" s="357" t="s">
        <v>567</v>
      </c>
      <c r="C70" s="358">
        <v>9</v>
      </c>
      <c r="D70" s="358" t="s">
        <v>358</v>
      </c>
      <c r="E70" s="624" t="s">
        <v>358</v>
      </c>
      <c r="F70" s="625" t="s">
        <v>358</v>
      </c>
      <c r="G70" s="626">
        <f>G71+G88</f>
        <v>127852</v>
      </c>
      <c r="H70" s="627">
        <f>H71+H88</f>
        <v>0</v>
      </c>
      <c r="I70" s="627">
        <f>I71+I88</f>
        <v>127852</v>
      </c>
      <c r="J70" s="627">
        <f>J71+J88</f>
        <v>132331.20000000001</v>
      </c>
      <c r="K70" s="627">
        <f>K71+K88</f>
        <v>138743.4</v>
      </c>
    </row>
    <row r="71" spans="1:11" s="338" customFormat="1" ht="80.25" customHeight="1" x14ac:dyDescent="0.2">
      <c r="A71" s="356" t="s">
        <v>784</v>
      </c>
      <c r="B71" s="357" t="s">
        <v>567</v>
      </c>
      <c r="C71" s="358">
        <v>9</v>
      </c>
      <c r="D71" s="358"/>
      <c r="E71" s="624"/>
      <c r="F71" s="625"/>
      <c r="G71" s="626">
        <f>SUM(G72+G76+G81)</f>
        <v>122329.60000000001</v>
      </c>
      <c r="H71" s="627">
        <f>SUM(H72+H76+H81)</f>
        <v>0</v>
      </c>
      <c r="I71" s="627">
        <f>SUM(I72+I76+I81)</f>
        <v>122329.60000000001</v>
      </c>
      <c r="J71" s="627">
        <f>SUM(J72+J76+J81)</f>
        <v>126808.8</v>
      </c>
      <c r="K71" s="627">
        <f>SUM(K72+K76+K81)</f>
        <v>133221</v>
      </c>
    </row>
    <row r="72" spans="1:11" s="338" customFormat="1" ht="16.5" customHeight="1" x14ac:dyDescent="0.2">
      <c r="A72" s="356" t="s">
        <v>291</v>
      </c>
      <c r="B72" s="357" t="s">
        <v>567</v>
      </c>
      <c r="C72" s="358">
        <v>9</v>
      </c>
      <c r="D72" s="358">
        <v>1</v>
      </c>
      <c r="E72" s="624"/>
      <c r="F72" s="625"/>
      <c r="G72" s="626">
        <f>G73</f>
        <v>115992.6</v>
      </c>
      <c r="H72" s="627">
        <f>H73</f>
        <v>0</v>
      </c>
      <c r="I72" s="627">
        <f>I73</f>
        <v>115992.6</v>
      </c>
      <c r="J72" s="627">
        <f>J73</f>
        <v>120044</v>
      </c>
      <c r="K72" s="627">
        <f>K73</f>
        <v>126113</v>
      </c>
    </row>
    <row r="73" spans="1:11" ht="19.5" customHeight="1" x14ac:dyDescent="0.2">
      <c r="A73" s="304" t="s">
        <v>582</v>
      </c>
      <c r="B73" s="300" t="s">
        <v>567</v>
      </c>
      <c r="C73" s="301">
        <v>9</v>
      </c>
      <c r="D73" s="301">
        <v>1</v>
      </c>
      <c r="E73" s="628">
        <v>4709900</v>
      </c>
      <c r="F73" s="303">
        <v>610</v>
      </c>
      <c r="G73" s="352">
        <f>G74+G75</f>
        <v>115992.6</v>
      </c>
      <c r="H73" s="364">
        <f>H74+H75</f>
        <v>0</v>
      </c>
      <c r="I73" s="364">
        <f>I74+I75</f>
        <v>115992.6</v>
      </c>
      <c r="J73" s="364">
        <f>J74+J75</f>
        <v>120044</v>
      </c>
      <c r="K73" s="364">
        <f>K74+K75</f>
        <v>126113</v>
      </c>
    </row>
    <row r="74" spans="1:11" ht="42.75" customHeight="1" x14ac:dyDescent="0.2">
      <c r="A74" s="304" t="s">
        <v>590</v>
      </c>
      <c r="B74" s="300" t="s">
        <v>567</v>
      </c>
      <c r="C74" s="301">
        <v>9</v>
      </c>
      <c r="D74" s="301">
        <v>1</v>
      </c>
      <c r="E74" s="628">
        <v>4709900</v>
      </c>
      <c r="F74" s="303">
        <v>611</v>
      </c>
      <c r="G74" s="352">
        <v>99278</v>
      </c>
      <c r="H74" s="786"/>
      <c r="I74" s="629">
        <f t="shared" si="1"/>
        <v>99278</v>
      </c>
      <c r="J74" s="630"/>
      <c r="K74" s="630"/>
    </row>
    <row r="75" spans="1:11" ht="13.5" customHeight="1" x14ac:dyDescent="0.2">
      <c r="A75" s="304" t="s">
        <v>584</v>
      </c>
      <c r="B75" s="300" t="s">
        <v>567</v>
      </c>
      <c r="C75" s="301">
        <v>9</v>
      </c>
      <c r="D75" s="301">
        <v>1</v>
      </c>
      <c r="E75" s="628">
        <v>4709900</v>
      </c>
      <c r="F75" s="303">
        <v>612</v>
      </c>
      <c r="G75" s="352">
        <v>16714.599999999999</v>
      </c>
      <c r="H75" s="364"/>
      <c r="I75" s="629">
        <f t="shared" si="1"/>
        <v>16714.599999999999</v>
      </c>
      <c r="J75" s="630">
        <v>120044</v>
      </c>
      <c r="K75" s="630">
        <v>126113</v>
      </c>
    </row>
    <row r="76" spans="1:11" s="338" customFormat="1" ht="13.5" customHeight="1" x14ac:dyDescent="0.2">
      <c r="A76" s="356" t="s">
        <v>292</v>
      </c>
      <c r="B76" s="357" t="s">
        <v>567</v>
      </c>
      <c r="C76" s="358">
        <v>9</v>
      </c>
      <c r="D76" s="358">
        <v>2</v>
      </c>
      <c r="E76" s="624"/>
      <c r="F76" s="625"/>
      <c r="G76" s="626">
        <f>SUM(G77)</f>
        <v>2736</v>
      </c>
      <c r="H76" s="627">
        <f>SUM(H77)</f>
        <v>0</v>
      </c>
      <c r="I76" s="627">
        <f>SUM(I77)</f>
        <v>2736</v>
      </c>
      <c r="J76" s="627">
        <f>SUM(J77)</f>
        <v>2922</v>
      </c>
      <c r="K76" s="627">
        <f>SUM(K77)</f>
        <v>3069</v>
      </c>
    </row>
    <row r="77" spans="1:11" ht="28.5" customHeight="1" x14ac:dyDescent="0.2">
      <c r="A77" s="304" t="s">
        <v>629</v>
      </c>
      <c r="B77" s="300" t="s">
        <v>567</v>
      </c>
      <c r="C77" s="301">
        <v>9</v>
      </c>
      <c r="D77" s="301">
        <v>2</v>
      </c>
      <c r="E77" s="628">
        <v>4719900</v>
      </c>
      <c r="F77" s="303"/>
      <c r="G77" s="352">
        <f>G78</f>
        <v>2736</v>
      </c>
      <c r="H77" s="364">
        <f>H78</f>
        <v>0</v>
      </c>
      <c r="I77" s="364">
        <f>I78</f>
        <v>2736</v>
      </c>
      <c r="J77" s="364">
        <f>J78</f>
        <v>2922</v>
      </c>
      <c r="K77" s="364">
        <f>K78</f>
        <v>3069</v>
      </c>
    </row>
    <row r="78" spans="1:11" ht="13.5" customHeight="1" x14ac:dyDescent="0.2">
      <c r="A78" s="304" t="s">
        <v>598</v>
      </c>
      <c r="B78" s="300" t="s">
        <v>567</v>
      </c>
      <c r="C78" s="301">
        <v>9</v>
      </c>
      <c r="D78" s="301">
        <v>2</v>
      </c>
      <c r="E78" s="628">
        <v>4719900</v>
      </c>
      <c r="F78" s="303">
        <v>620</v>
      </c>
      <c r="G78" s="352">
        <f>G79+G80</f>
        <v>2736</v>
      </c>
      <c r="H78" s="364">
        <f>H79+H80</f>
        <v>0</v>
      </c>
      <c r="I78" s="364">
        <f>I79+I80</f>
        <v>2736</v>
      </c>
      <c r="J78" s="364">
        <f>J79+J80</f>
        <v>2922</v>
      </c>
      <c r="K78" s="364">
        <f>K79+K80</f>
        <v>3069</v>
      </c>
    </row>
    <row r="79" spans="1:11" ht="43.5" customHeight="1" x14ac:dyDescent="0.2">
      <c r="A79" s="304" t="s">
        <v>599</v>
      </c>
      <c r="B79" s="300" t="s">
        <v>567</v>
      </c>
      <c r="C79" s="301">
        <v>9</v>
      </c>
      <c r="D79" s="301">
        <v>2</v>
      </c>
      <c r="E79" s="628">
        <v>4719900</v>
      </c>
      <c r="F79" s="303">
        <v>621</v>
      </c>
      <c r="G79" s="352">
        <v>1382.6</v>
      </c>
      <c r="H79" s="364"/>
      <c r="I79" s="629">
        <f t="shared" ref="I79:I142" si="4">G79+H79</f>
        <v>1382.6</v>
      </c>
      <c r="J79" s="630"/>
      <c r="K79" s="630"/>
    </row>
    <row r="80" spans="1:11" ht="13.5" customHeight="1" x14ac:dyDescent="0.2">
      <c r="A80" s="304" t="s">
        <v>600</v>
      </c>
      <c r="B80" s="300" t="s">
        <v>567</v>
      </c>
      <c r="C80" s="301">
        <v>9</v>
      </c>
      <c r="D80" s="301">
        <v>2</v>
      </c>
      <c r="E80" s="628">
        <v>4719900</v>
      </c>
      <c r="F80" s="303">
        <v>622</v>
      </c>
      <c r="G80" s="352">
        <v>1353.4</v>
      </c>
      <c r="H80" s="364"/>
      <c r="I80" s="629">
        <f t="shared" si="4"/>
        <v>1353.4</v>
      </c>
      <c r="J80" s="630">
        <v>2922</v>
      </c>
      <c r="K80" s="630">
        <v>3069</v>
      </c>
    </row>
    <row r="81" spans="1:11" s="338" customFormat="1" ht="13.5" customHeight="1" x14ac:dyDescent="0.2">
      <c r="A81" s="356" t="s">
        <v>296</v>
      </c>
      <c r="B81" s="357" t="s">
        <v>567</v>
      </c>
      <c r="C81" s="358">
        <v>9</v>
      </c>
      <c r="D81" s="358">
        <v>9</v>
      </c>
      <c r="E81" s="624" t="s">
        <v>358</v>
      </c>
      <c r="F81" s="625"/>
      <c r="G81" s="626">
        <f>G82+G85</f>
        <v>3601</v>
      </c>
      <c r="H81" s="627">
        <f>H82+H85</f>
        <v>0</v>
      </c>
      <c r="I81" s="627">
        <f>I82+I85</f>
        <v>3601</v>
      </c>
      <c r="J81" s="627">
        <f>J82+J85</f>
        <v>3842.8</v>
      </c>
      <c r="K81" s="627">
        <f>K82+K85</f>
        <v>4039</v>
      </c>
    </row>
    <row r="82" spans="1:11" ht="30" customHeight="1" x14ac:dyDescent="0.2">
      <c r="A82" s="304" t="s">
        <v>956</v>
      </c>
      <c r="B82" s="300" t="s">
        <v>567</v>
      </c>
      <c r="C82" s="301">
        <v>9</v>
      </c>
      <c r="D82" s="301">
        <v>9</v>
      </c>
      <c r="E82" s="628">
        <v>20400</v>
      </c>
      <c r="F82" s="303">
        <v>120</v>
      </c>
      <c r="G82" s="352">
        <f>SUM(G83:G84)</f>
        <v>3212.1</v>
      </c>
      <c r="H82" s="364">
        <f>SUM(H83:H84)</f>
        <v>0</v>
      </c>
      <c r="I82" s="364">
        <f>SUM(I83:I84)</f>
        <v>3212.1</v>
      </c>
      <c r="J82" s="364">
        <f>SUM(J83:J84)</f>
        <v>3393.4</v>
      </c>
      <c r="K82" s="364">
        <f>SUM(K83:K84)</f>
        <v>3393.4</v>
      </c>
    </row>
    <row r="83" spans="1:11" ht="25.5" customHeight="1" x14ac:dyDescent="0.2">
      <c r="A83" s="304" t="s">
        <v>559</v>
      </c>
      <c r="B83" s="300" t="s">
        <v>567</v>
      </c>
      <c r="C83" s="301">
        <v>9</v>
      </c>
      <c r="D83" s="301">
        <v>9</v>
      </c>
      <c r="E83" s="628">
        <v>20400</v>
      </c>
      <c r="F83" s="303">
        <v>121</v>
      </c>
      <c r="G83" s="352">
        <v>2974.6</v>
      </c>
      <c r="H83" s="364"/>
      <c r="I83" s="629">
        <f t="shared" si="4"/>
        <v>2974.6</v>
      </c>
      <c r="J83" s="630">
        <v>3338.4</v>
      </c>
      <c r="K83" s="630">
        <v>3338.4</v>
      </c>
    </row>
    <row r="84" spans="1:11" ht="23.25" customHeight="1" x14ac:dyDescent="0.2">
      <c r="A84" s="304" t="s">
        <v>560</v>
      </c>
      <c r="B84" s="300" t="s">
        <v>567</v>
      </c>
      <c r="C84" s="301">
        <v>9</v>
      </c>
      <c r="D84" s="301">
        <v>9</v>
      </c>
      <c r="E84" s="628">
        <v>20400</v>
      </c>
      <c r="F84" s="303">
        <v>122</v>
      </c>
      <c r="G84" s="352">
        <v>237.5</v>
      </c>
      <c r="H84" s="364"/>
      <c r="I84" s="629">
        <f t="shared" si="4"/>
        <v>237.5</v>
      </c>
      <c r="J84" s="630">
        <v>55</v>
      </c>
      <c r="K84" s="630">
        <v>55</v>
      </c>
    </row>
    <row r="85" spans="1:11" ht="27.75" customHeight="1" x14ac:dyDescent="0.2">
      <c r="A85" s="304" t="s">
        <v>579</v>
      </c>
      <c r="B85" s="300" t="s">
        <v>567</v>
      </c>
      <c r="C85" s="301">
        <v>9</v>
      </c>
      <c r="D85" s="301">
        <v>9</v>
      </c>
      <c r="E85" s="628">
        <v>20400</v>
      </c>
      <c r="F85" s="303">
        <v>240</v>
      </c>
      <c r="G85" s="352">
        <f>G86+G87</f>
        <v>388.9</v>
      </c>
      <c r="H85" s="364">
        <f>H86+H87</f>
        <v>0</v>
      </c>
      <c r="I85" s="364">
        <f>I86+I87</f>
        <v>388.9</v>
      </c>
      <c r="J85" s="364">
        <f>J86+J87</f>
        <v>449.4</v>
      </c>
      <c r="K85" s="364">
        <f>K86+K87</f>
        <v>645.6</v>
      </c>
    </row>
    <row r="86" spans="1:11" ht="27.75" customHeight="1" x14ac:dyDescent="0.2">
      <c r="A86" s="304" t="s">
        <v>1042</v>
      </c>
      <c r="B86" s="300" t="s">
        <v>567</v>
      </c>
      <c r="C86" s="301">
        <v>9</v>
      </c>
      <c r="D86" s="301">
        <v>9</v>
      </c>
      <c r="E86" s="628">
        <v>20400</v>
      </c>
      <c r="F86" s="303">
        <v>242</v>
      </c>
      <c r="G86" s="352">
        <v>227.5</v>
      </c>
      <c r="H86" s="364"/>
      <c r="I86" s="629">
        <f t="shared" si="4"/>
        <v>227.5</v>
      </c>
      <c r="J86" s="630"/>
      <c r="K86" s="630"/>
    </row>
    <row r="87" spans="1:11" ht="25.5" customHeight="1" x14ac:dyDescent="0.2">
      <c r="A87" s="304" t="s">
        <v>580</v>
      </c>
      <c r="B87" s="300" t="s">
        <v>567</v>
      </c>
      <c r="C87" s="301">
        <v>9</v>
      </c>
      <c r="D87" s="301">
        <v>9</v>
      </c>
      <c r="E87" s="628">
        <v>20400</v>
      </c>
      <c r="F87" s="303">
        <v>244</v>
      </c>
      <c r="G87" s="352">
        <v>161.4</v>
      </c>
      <c r="H87" s="364"/>
      <c r="I87" s="629">
        <f t="shared" si="4"/>
        <v>161.4</v>
      </c>
      <c r="J87" s="630">
        <v>449.4</v>
      </c>
      <c r="K87" s="630">
        <v>645.6</v>
      </c>
    </row>
    <row r="88" spans="1:11" s="338" customFormat="1" ht="13.5" customHeight="1" x14ac:dyDescent="0.2">
      <c r="A88" s="356" t="s">
        <v>293</v>
      </c>
      <c r="B88" s="357" t="s">
        <v>567</v>
      </c>
      <c r="C88" s="358">
        <v>9</v>
      </c>
      <c r="D88" s="358">
        <v>4</v>
      </c>
      <c r="E88" s="624" t="s">
        <v>358</v>
      </c>
      <c r="F88" s="625" t="s">
        <v>358</v>
      </c>
      <c r="G88" s="626">
        <f>G89</f>
        <v>5522.4</v>
      </c>
      <c r="H88" s="627">
        <f>H89</f>
        <v>0</v>
      </c>
      <c r="I88" s="627">
        <f>I89</f>
        <v>5522.4</v>
      </c>
      <c r="J88" s="627">
        <f>J89</f>
        <v>5522.4</v>
      </c>
      <c r="K88" s="627">
        <f>K89</f>
        <v>5522.4</v>
      </c>
    </row>
    <row r="89" spans="1:11" s="338" customFormat="1" ht="52.5" customHeight="1" x14ac:dyDescent="0.2">
      <c r="A89" s="356" t="s">
        <v>607</v>
      </c>
      <c r="B89" s="357" t="s">
        <v>567</v>
      </c>
      <c r="C89" s="358">
        <v>9</v>
      </c>
      <c r="D89" s="358">
        <v>4</v>
      </c>
      <c r="E89" s="624">
        <v>5201800</v>
      </c>
      <c r="F89" s="625" t="s">
        <v>358</v>
      </c>
      <c r="G89" s="626">
        <f>G90+G93</f>
        <v>5522.4</v>
      </c>
      <c r="H89" s="627">
        <f>H90+H93</f>
        <v>0</v>
      </c>
      <c r="I89" s="627">
        <f>I90+I93</f>
        <v>5522.4</v>
      </c>
      <c r="J89" s="627">
        <f>J90+J93</f>
        <v>5522.4</v>
      </c>
      <c r="K89" s="627">
        <f>K90+K93</f>
        <v>5522.4</v>
      </c>
    </row>
    <row r="90" spans="1:11" ht="50.25" customHeight="1" x14ac:dyDescent="0.2">
      <c r="A90" s="304" t="s">
        <v>608</v>
      </c>
      <c r="B90" s="300" t="s">
        <v>567</v>
      </c>
      <c r="C90" s="301">
        <v>9</v>
      </c>
      <c r="D90" s="301">
        <v>4</v>
      </c>
      <c r="E90" s="628">
        <v>5201801</v>
      </c>
      <c r="F90" s="303" t="s">
        <v>358</v>
      </c>
      <c r="G90" s="352">
        <f>G91</f>
        <v>4526</v>
      </c>
      <c r="H90" s="364">
        <f>H91</f>
        <v>0</v>
      </c>
      <c r="I90" s="364">
        <f t="shared" ref="I90:K91" si="5">I91</f>
        <v>4526</v>
      </c>
      <c r="J90" s="364">
        <f t="shared" si="5"/>
        <v>0</v>
      </c>
      <c r="K90" s="364">
        <f t="shared" si="5"/>
        <v>0</v>
      </c>
    </row>
    <row r="91" spans="1:11" ht="13.5" customHeight="1" x14ac:dyDescent="0.2">
      <c r="A91" s="304" t="s">
        <v>582</v>
      </c>
      <c r="B91" s="300" t="s">
        <v>567</v>
      </c>
      <c r="C91" s="301">
        <v>9</v>
      </c>
      <c r="D91" s="301">
        <v>4</v>
      </c>
      <c r="E91" s="628">
        <v>5201801</v>
      </c>
      <c r="F91" s="303">
        <v>610</v>
      </c>
      <c r="G91" s="352">
        <f>G92</f>
        <v>4526</v>
      </c>
      <c r="H91" s="364">
        <f>H92</f>
        <v>0</v>
      </c>
      <c r="I91" s="364">
        <f t="shared" si="5"/>
        <v>4526</v>
      </c>
      <c r="J91" s="364">
        <f t="shared" si="5"/>
        <v>0</v>
      </c>
      <c r="K91" s="364">
        <f t="shared" si="5"/>
        <v>0</v>
      </c>
    </row>
    <row r="92" spans="1:11" ht="18" customHeight="1" x14ac:dyDescent="0.2">
      <c r="A92" s="304" t="s">
        <v>584</v>
      </c>
      <c r="B92" s="300" t="s">
        <v>567</v>
      </c>
      <c r="C92" s="301">
        <v>9</v>
      </c>
      <c r="D92" s="301">
        <v>4</v>
      </c>
      <c r="E92" s="628">
        <v>5201801</v>
      </c>
      <c r="F92" s="303">
        <v>612</v>
      </c>
      <c r="G92" s="352">
        <v>4526</v>
      </c>
      <c r="H92" s="364"/>
      <c r="I92" s="629">
        <f t="shared" si="4"/>
        <v>4526</v>
      </c>
      <c r="J92" s="630"/>
      <c r="K92" s="630"/>
    </row>
    <row r="93" spans="1:11" ht="56.25" customHeight="1" x14ac:dyDescent="0.2">
      <c r="A93" s="304" t="s">
        <v>609</v>
      </c>
      <c r="B93" s="300" t="s">
        <v>567</v>
      </c>
      <c r="C93" s="301">
        <v>9</v>
      </c>
      <c r="D93" s="301">
        <v>4</v>
      </c>
      <c r="E93" s="628">
        <v>5201802</v>
      </c>
      <c r="F93" s="303" t="s">
        <v>358</v>
      </c>
      <c r="G93" s="352">
        <f>G94</f>
        <v>996.4</v>
      </c>
      <c r="H93" s="364">
        <f>H94</f>
        <v>0</v>
      </c>
      <c r="I93" s="364">
        <f t="shared" ref="I93:K94" si="6">I94</f>
        <v>996.4</v>
      </c>
      <c r="J93" s="364">
        <f t="shared" si="6"/>
        <v>5522.4</v>
      </c>
      <c r="K93" s="364">
        <f t="shared" si="6"/>
        <v>5522.4</v>
      </c>
    </row>
    <row r="94" spans="1:11" ht="13.5" customHeight="1" x14ac:dyDescent="0.2">
      <c r="A94" s="304" t="s">
        <v>582</v>
      </c>
      <c r="B94" s="300" t="s">
        <v>567</v>
      </c>
      <c r="C94" s="301">
        <v>9</v>
      </c>
      <c r="D94" s="301">
        <v>4</v>
      </c>
      <c r="E94" s="628">
        <v>5201802</v>
      </c>
      <c r="F94" s="303">
        <v>610</v>
      </c>
      <c r="G94" s="352">
        <f>G95</f>
        <v>996.4</v>
      </c>
      <c r="H94" s="364">
        <f>H95</f>
        <v>0</v>
      </c>
      <c r="I94" s="364">
        <f t="shared" si="6"/>
        <v>996.4</v>
      </c>
      <c r="J94" s="364">
        <f t="shared" si="6"/>
        <v>5522.4</v>
      </c>
      <c r="K94" s="364">
        <f t="shared" si="6"/>
        <v>5522.4</v>
      </c>
    </row>
    <row r="95" spans="1:11" ht="18.75" customHeight="1" x14ac:dyDescent="0.2">
      <c r="A95" s="304" t="s">
        <v>584</v>
      </c>
      <c r="B95" s="300" t="s">
        <v>567</v>
      </c>
      <c r="C95" s="301">
        <v>9</v>
      </c>
      <c r="D95" s="301">
        <v>4</v>
      </c>
      <c r="E95" s="628">
        <v>5201802</v>
      </c>
      <c r="F95" s="303">
        <v>612</v>
      </c>
      <c r="G95" s="352">
        <v>996.4</v>
      </c>
      <c r="H95" s="364"/>
      <c r="I95" s="629">
        <f t="shared" si="4"/>
        <v>996.4</v>
      </c>
      <c r="J95" s="630">
        <v>5522.4</v>
      </c>
      <c r="K95" s="630">
        <v>5522.4</v>
      </c>
    </row>
    <row r="96" spans="1:11" s="338" customFormat="1" ht="13.5" customHeight="1" x14ac:dyDescent="0.2">
      <c r="A96" s="356" t="s">
        <v>367</v>
      </c>
      <c r="B96" s="357" t="s">
        <v>567</v>
      </c>
      <c r="C96" s="358">
        <v>10</v>
      </c>
      <c r="D96" s="358" t="s">
        <v>358</v>
      </c>
      <c r="E96" s="624" t="s">
        <v>358</v>
      </c>
      <c r="F96" s="625" t="s">
        <v>358</v>
      </c>
      <c r="G96" s="626">
        <f>SUM(G97+G104+G118)</f>
        <v>111532.90000000001</v>
      </c>
      <c r="H96" s="627">
        <f>SUM(H97+H104+H118)</f>
        <v>0</v>
      </c>
      <c r="I96" s="627">
        <f>SUM(I97+I104+I118)</f>
        <v>111532.90000000001</v>
      </c>
      <c r="J96" s="627">
        <f>SUM(J97+J104+J118)</f>
        <v>115238.7</v>
      </c>
      <c r="K96" s="627">
        <f>SUM(K97+K104+K118)</f>
        <v>115246.9</v>
      </c>
    </row>
    <row r="97" spans="1:11" s="338" customFormat="1" ht="13.5" customHeight="1" x14ac:dyDescent="0.2">
      <c r="A97" s="356" t="s">
        <v>299</v>
      </c>
      <c r="B97" s="357" t="s">
        <v>567</v>
      </c>
      <c r="C97" s="358">
        <v>10</v>
      </c>
      <c r="D97" s="358">
        <v>3</v>
      </c>
      <c r="E97" s="624" t="s">
        <v>358</v>
      </c>
      <c r="F97" s="625" t="s">
        <v>358</v>
      </c>
      <c r="G97" s="626">
        <f>G98+G101</f>
        <v>31299.3</v>
      </c>
      <c r="H97" s="627">
        <f>H98+H101</f>
        <v>0</v>
      </c>
      <c r="I97" s="627">
        <f>I98+I101</f>
        <v>31299.3</v>
      </c>
      <c r="J97" s="627">
        <f>J98+J101</f>
        <v>31299.3</v>
      </c>
      <c r="K97" s="627">
        <f>K98+K101</f>
        <v>31299.3</v>
      </c>
    </row>
    <row r="98" spans="1:11" s="338" customFormat="1" ht="27.75" customHeight="1" x14ac:dyDescent="0.2">
      <c r="A98" s="356" t="s">
        <v>614</v>
      </c>
      <c r="B98" s="357" t="s">
        <v>567</v>
      </c>
      <c r="C98" s="358">
        <v>10</v>
      </c>
      <c r="D98" s="358">
        <v>3</v>
      </c>
      <c r="E98" s="624">
        <v>5058005</v>
      </c>
      <c r="F98" s="625" t="s">
        <v>358</v>
      </c>
      <c r="G98" s="626">
        <f>G99</f>
        <v>12665</v>
      </c>
      <c r="H98" s="627">
        <f>H99</f>
        <v>0</v>
      </c>
      <c r="I98" s="627">
        <f>I99</f>
        <v>12665</v>
      </c>
      <c r="J98" s="627">
        <f>J99</f>
        <v>12665</v>
      </c>
      <c r="K98" s="627">
        <f>K99</f>
        <v>12665</v>
      </c>
    </row>
    <row r="99" spans="1:11" ht="13.5" customHeight="1" x14ac:dyDescent="0.2">
      <c r="A99" s="304" t="s">
        <v>598</v>
      </c>
      <c r="B99" s="300" t="s">
        <v>567</v>
      </c>
      <c r="C99" s="301">
        <v>10</v>
      </c>
      <c r="D99" s="301">
        <v>3</v>
      </c>
      <c r="E99" s="628">
        <v>5058005</v>
      </c>
      <c r="F99" s="303">
        <v>620</v>
      </c>
      <c r="G99" s="352">
        <f>SUM(G100)</f>
        <v>12665</v>
      </c>
      <c r="H99" s="364">
        <f>SUM(H100)</f>
        <v>0</v>
      </c>
      <c r="I99" s="364">
        <f>SUM(I100)</f>
        <v>12665</v>
      </c>
      <c r="J99" s="364">
        <f>SUM(J100)</f>
        <v>12665</v>
      </c>
      <c r="K99" s="364">
        <f>SUM(K100)</f>
        <v>12665</v>
      </c>
    </row>
    <row r="100" spans="1:11" ht="21" customHeight="1" x14ac:dyDescent="0.2">
      <c r="A100" s="304" t="s">
        <v>600</v>
      </c>
      <c r="B100" s="300" t="s">
        <v>567</v>
      </c>
      <c r="C100" s="301">
        <v>10</v>
      </c>
      <c r="D100" s="301">
        <v>3</v>
      </c>
      <c r="E100" s="628">
        <v>5058005</v>
      </c>
      <c r="F100" s="303">
        <v>622</v>
      </c>
      <c r="G100" s="352">
        <v>12665</v>
      </c>
      <c r="H100" s="364"/>
      <c r="I100" s="629">
        <f>G100+H100</f>
        <v>12665</v>
      </c>
      <c r="J100" s="630">
        <v>12665</v>
      </c>
      <c r="K100" s="630">
        <v>12665</v>
      </c>
    </row>
    <row r="101" spans="1:11" s="338" customFormat="1" ht="41.25" customHeight="1" x14ac:dyDescent="0.2">
      <c r="A101" s="356" t="s">
        <v>615</v>
      </c>
      <c r="B101" s="357" t="s">
        <v>567</v>
      </c>
      <c r="C101" s="358">
        <v>10</v>
      </c>
      <c r="D101" s="358">
        <v>3</v>
      </c>
      <c r="E101" s="624">
        <v>5055409</v>
      </c>
      <c r="F101" s="625" t="s">
        <v>358</v>
      </c>
      <c r="G101" s="626">
        <f>G102</f>
        <v>18634.3</v>
      </c>
      <c r="H101" s="627">
        <f>H102</f>
        <v>0</v>
      </c>
      <c r="I101" s="627">
        <f t="shared" ref="I101:K102" si="7">I102</f>
        <v>18634.3</v>
      </c>
      <c r="J101" s="627">
        <f t="shared" si="7"/>
        <v>18634.3</v>
      </c>
      <c r="K101" s="627">
        <f t="shared" si="7"/>
        <v>18634.3</v>
      </c>
    </row>
    <row r="102" spans="1:11" ht="13.5" customHeight="1" x14ac:dyDescent="0.2">
      <c r="A102" s="304" t="s">
        <v>616</v>
      </c>
      <c r="B102" s="300" t="s">
        <v>567</v>
      </c>
      <c r="C102" s="301">
        <v>10</v>
      </c>
      <c r="D102" s="301">
        <v>3</v>
      </c>
      <c r="E102" s="628">
        <v>5055409</v>
      </c>
      <c r="F102" s="303">
        <v>610</v>
      </c>
      <c r="G102" s="352">
        <f>G103</f>
        <v>18634.3</v>
      </c>
      <c r="H102" s="364">
        <f>H103</f>
        <v>0</v>
      </c>
      <c r="I102" s="364">
        <f t="shared" si="7"/>
        <v>18634.3</v>
      </c>
      <c r="J102" s="364">
        <f t="shared" si="7"/>
        <v>18634.3</v>
      </c>
      <c r="K102" s="364">
        <f t="shared" si="7"/>
        <v>18634.3</v>
      </c>
    </row>
    <row r="103" spans="1:11" ht="13.5" customHeight="1" x14ac:dyDescent="0.2">
      <c r="A103" s="304" t="s">
        <v>584</v>
      </c>
      <c r="B103" s="300" t="s">
        <v>567</v>
      </c>
      <c r="C103" s="301">
        <v>10</v>
      </c>
      <c r="D103" s="301">
        <v>3</v>
      </c>
      <c r="E103" s="628">
        <v>5055409</v>
      </c>
      <c r="F103" s="303">
        <v>612</v>
      </c>
      <c r="G103" s="352">
        <v>18634.3</v>
      </c>
      <c r="H103" s="364"/>
      <c r="I103" s="629">
        <f t="shared" si="4"/>
        <v>18634.3</v>
      </c>
      <c r="J103" s="630">
        <v>18634.3</v>
      </c>
      <c r="K103" s="630">
        <v>18634.3</v>
      </c>
    </row>
    <row r="104" spans="1:11" s="338" customFormat="1" ht="13.5" customHeight="1" x14ac:dyDescent="0.2">
      <c r="A104" s="356" t="s">
        <v>368</v>
      </c>
      <c r="B104" s="357" t="s">
        <v>567</v>
      </c>
      <c r="C104" s="358">
        <v>10</v>
      </c>
      <c r="D104" s="358">
        <v>4</v>
      </c>
      <c r="E104" s="624" t="s">
        <v>358</v>
      </c>
      <c r="F104" s="625"/>
      <c r="G104" s="626">
        <f>G105+G112+G115</f>
        <v>66007.600000000006</v>
      </c>
      <c r="H104" s="627">
        <f>H105+H112+H115</f>
        <v>0</v>
      </c>
      <c r="I104" s="627">
        <f>I105+I112+I115</f>
        <v>66007.600000000006</v>
      </c>
      <c r="J104" s="627">
        <f>J105+J112+J115</f>
        <v>69713.399999999994</v>
      </c>
      <c r="K104" s="627">
        <f>K105+K112+K115</f>
        <v>69721.599999999991</v>
      </c>
    </row>
    <row r="105" spans="1:11" s="338" customFormat="1" ht="90.75" customHeight="1" x14ac:dyDescent="0.2">
      <c r="A105" s="356" t="s">
        <v>623</v>
      </c>
      <c r="B105" s="357" t="s">
        <v>567</v>
      </c>
      <c r="C105" s="358">
        <v>10</v>
      </c>
      <c r="D105" s="358">
        <v>4</v>
      </c>
      <c r="E105" s="632"/>
      <c r="F105" s="625"/>
      <c r="G105" s="633">
        <f>G106+G108+G110</f>
        <v>64898</v>
      </c>
      <c r="H105" s="634">
        <f>H106+H108+H110</f>
        <v>0</v>
      </c>
      <c r="I105" s="634">
        <f>I106+I108+I110</f>
        <v>64898</v>
      </c>
      <c r="J105" s="634">
        <f>J106+J108+J110</f>
        <v>68858.899999999994</v>
      </c>
      <c r="K105" s="634">
        <f>K106+K108+K110</f>
        <v>68858.899999999994</v>
      </c>
    </row>
    <row r="106" spans="1:11" ht="27.75" customHeight="1" x14ac:dyDescent="0.2">
      <c r="A106" s="304" t="s">
        <v>579</v>
      </c>
      <c r="B106" s="300" t="s">
        <v>567</v>
      </c>
      <c r="C106" s="301">
        <v>10</v>
      </c>
      <c r="D106" s="301">
        <v>4</v>
      </c>
      <c r="E106" s="635">
        <v>5201300</v>
      </c>
      <c r="F106" s="303">
        <v>240</v>
      </c>
      <c r="G106" s="631">
        <f>G107</f>
        <v>4300</v>
      </c>
      <c r="H106" s="630">
        <f>H107</f>
        <v>0</v>
      </c>
      <c r="I106" s="630">
        <f>I107</f>
        <v>4300</v>
      </c>
      <c r="J106" s="630">
        <f>J107</f>
        <v>1656</v>
      </c>
      <c r="K106" s="630">
        <f>K107</f>
        <v>1656</v>
      </c>
    </row>
    <row r="107" spans="1:11" ht="28.5" customHeight="1" x14ac:dyDescent="0.2">
      <c r="A107" s="304" t="s">
        <v>580</v>
      </c>
      <c r="B107" s="300" t="s">
        <v>567</v>
      </c>
      <c r="C107" s="301">
        <v>10</v>
      </c>
      <c r="D107" s="301">
        <v>4</v>
      </c>
      <c r="E107" s="635">
        <v>5201300</v>
      </c>
      <c r="F107" s="303">
        <v>244</v>
      </c>
      <c r="G107" s="352">
        <v>4300</v>
      </c>
      <c r="H107" s="364"/>
      <c r="I107" s="629">
        <f t="shared" si="4"/>
        <v>4300</v>
      </c>
      <c r="J107" s="630">
        <v>1656</v>
      </c>
      <c r="K107" s="630">
        <v>1656</v>
      </c>
    </row>
    <row r="108" spans="1:11" ht="28.5" customHeight="1" x14ac:dyDescent="0.2">
      <c r="A108" s="304" t="s">
        <v>620</v>
      </c>
      <c r="B108" s="300" t="s">
        <v>567</v>
      </c>
      <c r="C108" s="301">
        <v>10</v>
      </c>
      <c r="D108" s="301">
        <v>4</v>
      </c>
      <c r="E108" s="635">
        <v>5201300</v>
      </c>
      <c r="F108" s="303">
        <v>310</v>
      </c>
      <c r="G108" s="352">
        <f>G109</f>
        <v>57236.5</v>
      </c>
      <c r="H108" s="364">
        <f>H109</f>
        <v>0</v>
      </c>
      <c r="I108" s="364">
        <f>I109</f>
        <v>57236.5</v>
      </c>
      <c r="J108" s="364">
        <f>J109</f>
        <v>63904.9</v>
      </c>
      <c r="K108" s="364">
        <f>K109</f>
        <v>63904.9</v>
      </c>
    </row>
    <row r="109" spans="1:11" ht="28.5" customHeight="1" x14ac:dyDescent="0.2">
      <c r="A109" s="304" t="s">
        <v>621</v>
      </c>
      <c r="B109" s="300" t="s">
        <v>567</v>
      </c>
      <c r="C109" s="301">
        <v>10</v>
      </c>
      <c r="D109" s="301">
        <v>4</v>
      </c>
      <c r="E109" s="635">
        <v>5201300</v>
      </c>
      <c r="F109" s="303">
        <v>313</v>
      </c>
      <c r="G109" s="352">
        <v>57236.5</v>
      </c>
      <c r="H109" s="364"/>
      <c r="I109" s="629">
        <f t="shared" si="4"/>
        <v>57236.5</v>
      </c>
      <c r="J109" s="630">
        <v>63904.9</v>
      </c>
      <c r="K109" s="630">
        <v>63904.9</v>
      </c>
    </row>
    <row r="110" spans="1:11" ht="28.5" customHeight="1" x14ac:dyDescent="0.2">
      <c r="A110" s="304" t="s">
        <v>620</v>
      </c>
      <c r="B110" s="300" t="s">
        <v>567</v>
      </c>
      <c r="C110" s="301">
        <v>10</v>
      </c>
      <c r="D110" s="301">
        <v>4</v>
      </c>
      <c r="E110" s="635">
        <v>5140100</v>
      </c>
      <c r="F110" s="303">
        <v>310</v>
      </c>
      <c r="G110" s="352">
        <f>G111</f>
        <v>3361.5</v>
      </c>
      <c r="H110" s="364">
        <f>H111</f>
        <v>0</v>
      </c>
      <c r="I110" s="364">
        <f>I111</f>
        <v>3361.5</v>
      </c>
      <c r="J110" s="364">
        <f>J111</f>
        <v>3298</v>
      </c>
      <c r="K110" s="364">
        <f>K111</f>
        <v>3298</v>
      </c>
    </row>
    <row r="111" spans="1:11" ht="28.5" customHeight="1" x14ac:dyDescent="0.2">
      <c r="A111" s="304" t="s">
        <v>621</v>
      </c>
      <c r="B111" s="300" t="s">
        <v>567</v>
      </c>
      <c r="C111" s="301">
        <v>10</v>
      </c>
      <c r="D111" s="301">
        <v>4</v>
      </c>
      <c r="E111" s="635">
        <v>5140100</v>
      </c>
      <c r="F111" s="303">
        <v>313</v>
      </c>
      <c r="G111" s="352">
        <v>3361.5</v>
      </c>
      <c r="H111" s="364"/>
      <c r="I111" s="629">
        <f t="shared" si="4"/>
        <v>3361.5</v>
      </c>
      <c r="J111" s="630">
        <v>3298</v>
      </c>
      <c r="K111" s="630">
        <v>3298</v>
      </c>
    </row>
    <row r="112" spans="1:11" s="338" customFormat="1" ht="39.75" customHeight="1" x14ac:dyDescent="0.2">
      <c r="A112" s="356" t="s">
        <v>1046</v>
      </c>
      <c r="B112" s="357" t="s">
        <v>567</v>
      </c>
      <c r="C112" s="358">
        <v>10</v>
      </c>
      <c r="D112" s="358">
        <v>4</v>
      </c>
      <c r="E112" s="632">
        <v>5140100</v>
      </c>
      <c r="F112" s="625"/>
      <c r="G112" s="626">
        <f>G113</f>
        <v>98</v>
      </c>
      <c r="H112" s="627">
        <f>H113</f>
        <v>0</v>
      </c>
      <c r="I112" s="627">
        <f t="shared" ref="I112:K113" si="8">I113</f>
        <v>98</v>
      </c>
      <c r="J112" s="627">
        <f t="shared" si="8"/>
        <v>106.6</v>
      </c>
      <c r="K112" s="627">
        <f t="shared" si="8"/>
        <v>114.8</v>
      </c>
    </row>
    <row r="113" spans="1:11" ht="39.75" customHeight="1" x14ac:dyDescent="0.2">
      <c r="A113" s="304" t="s">
        <v>612</v>
      </c>
      <c r="B113" s="300" t="s">
        <v>567</v>
      </c>
      <c r="C113" s="301">
        <v>10</v>
      </c>
      <c r="D113" s="301">
        <v>4</v>
      </c>
      <c r="E113" s="628">
        <v>5140100</v>
      </c>
      <c r="F113" s="303">
        <v>320</v>
      </c>
      <c r="G113" s="352">
        <f>G114</f>
        <v>98</v>
      </c>
      <c r="H113" s="364">
        <f>H114</f>
        <v>0</v>
      </c>
      <c r="I113" s="364">
        <f t="shared" si="8"/>
        <v>98</v>
      </c>
      <c r="J113" s="364">
        <f t="shared" si="8"/>
        <v>106.6</v>
      </c>
      <c r="K113" s="364">
        <f t="shared" si="8"/>
        <v>114.8</v>
      </c>
    </row>
    <row r="114" spans="1:11" ht="39.75" customHeight="1" x14ac:dyDescent="0.2">
      <c r="A114" s="304" t="s">
        <v>625</v>
      </c>
      <c r="B114" s="300" t="s">
        <v>567</v>
      </c>
      <c r="C114" s="301">
        <v>10</v>
      </c>
      <c r="D114" s="301">
        <v>4</v>
      </c>
      <c r="E114" s="628">
        <v>5140100</v>
      </c>
      <c r="F114" s="303">
        <v>321</v>
      </c>
      <c r="G114" s="352">
        <v>98</v>
      </c>
      <c r="H114" s="364"/>
      <c r="I114" s="629">
        <f t="shared" si="4"/>
        <v>98</v>
      </c>
      <c r="J114" s="630">
        <v>106.6</v>
      </c>
      <c r="K114" s="630">
        <v>114.8</v>
      </c>
    </row>
    <row r="115" spans="1:11" s="338" customFormat="1" ht="40.5" customHeight="1" x14ac:dyDescent="0.2">
      <c r="A115" s="356" t="s">
        <v>618</v>
      </c>
      <c r="B115" s="357" t="s">
        <v>567</v>
      </c>
      <c r="C115" s="358">
        <v>10</v>
      </c>
      <c r="D115" s="358">
        <v>4</v>
      </c>
      <c r="E115" s="624">
        <v>5050502</v>
      </c>
      <c r="F115" s="625" t="s">
        <v>358</v>
      </c>
      <c r="G115" s="626">
        <f>G116</f>
        <v>1011.6</v>
      </c>
      <c r="H115" s="627">
        <f>H116</f>
        <v>0</v>
      </c>
      <c r="I115" s="627">
        <f>I116</f>
        <v>1011.6</v>
      </c>
      <c r="J115" s="627">
        <f>J116</f>
        <v>747.9</v>
      </c>
      <c r="K115" s="627">
        <f>K116</f>
        <v>747.9</v>
      </c>
    </row>
    <row r="116" spans="1:11" ht="24.75" customHeight="1" x14ac:dyDescent="0.2">
      <c r="A116" s="304" t="s">
        <v>620</v>
      </c>
      <c r="B116" s="300" t="s">
        <v>567</v>
      </c>
      <c r="C116" s="301">
        <v>10</v>
      </c>
      <c r="D116" s="301">
        <v>4</v>
      </c>
      <c r="E116" s="628">
        <v>5050502</v>
      </c>
      <c r="F116" s="303">
        <v>310</v>
      </c>
      <c r="G116" s="352">
        <f>SUM(G117)</f>
        <v>1011.6</v>
      </c>
      <c r="H116" s="364">
        <f>SUM(H117)</f>
        <v>0</v>
      </c>
      <c r="I116" s="364">
        <f>SUM(I117)</f>
        <v>1011.6</v>
      </c>
      <c r="J116" s="364">
        <f>SUM(J117)</f>
        <v>747.9</v>
      </c>
      <c r="K116" s="364">
        <f>SUM(K117)</f>
        <v>747.9</v>
      </c>
    </row>
    <row r="117" spans="1:11" ht="28.5" customHeight="1" x14ac:dyDescent="0.2">
      <c r="A117" s="304" t="s">
        <v>621</v>
      </c>
      <c r="B117" s="300" t="s">
        <v>567</v>
      </c>
      <c r="C117" s="301">
        <v>10</v>
      </c>
      <c r="D117" s="301">
        <v>4</v>
      </c>
      <c r="E117" s="628">
        <v>5050502</v>
      </c>
      <c r="F117" s="303">
        <v>313</v>
      </c>
      <c r="G117" s="352">
        <v>1011.6</v>
      </c>
      <c r="H117" s="364"/>
      <c r="I117" s="629">
        <f t="shared" si="4"/>
        <v>1011.6</v>
      </c>
      <c r="J117" s="630">
        <v>747.9</v>
      </c>
      <c r="K117" s="630">
        <v>747.9</v>
      </c>
    </row>
    <row r="118" spans="1:11" s="338" customFormat="1" ht="13.5" customHeight="1" x14ac:dyDescent="0.2">
      <c r="A118" s="356" t="s">
        <v>369</v>
      </c>
      <c r="B118" s="357" t="s">
        <v>567</v>
      </c>
      <c r="C118" s="358">
        <v>10</v>
      </c>
      <c r="D118" s="358">
        <v>6</v>
      </c>
      <c r="E118" s="624" t="s">
        <v>358</v>
      </c>
      <c r="F118" s="625" t="s">
        <v>358</v>
      </c>
      <c r="G118" s="626">
        <f>G119</f>
        <v>14226</v>
      </c>
      <c r="H118" s="627">
        <f>H119</f>
        <v>0</v>
      </c>
      <c r="I118" s="627">
        <f>I119</f>
        <v>14226</v>
      </c>
      <c r="J118" s="627">
        <f>J119</f>
        <v>14226</v>
      </c>
      <c r="K118" s="627">
        <f>K119</f>
        <v>14226</v>
      </c>
    </row>
    <row r="119" spans="1:11" s="338" customFormat="1" ht="30" customHeight="1" x14ac:dyDescent="0.2">
      <c r="A119" s="356" t="s">
        <v>627</v>
      </c>
      <c r="B119" s="357" t="s">
        <v>567</v>
      </c>
      <c r="C119" s="358">
        <v>10</v>
      </c>
      <c r="D119" s="358">
        <v>6</v>
      </c>
      <c r="E119" s="624">
        <v>20400</v>
      </c>
      <c r="F119" s="625" t="s">
        <v>358</v>
      </c>
      <c r="G119" s="626">
        <f>G120+G123</f>
        <v>14226</v>
      </c>
      <c r="H119" s="627">
        <f>H120+H123</f>
        <v>0</v>
      </c>
      <c r="I119" s="627">
        <f>I120+I123</f>
        <v>14226</v>
      </c>
      <c r="J119" s="627">
        <f>J120+J123</f>
        <v>14226</v>
      </c>
      <c r="K119" s="627">
        <f>K120+K123</f>
        <v>14226</v>
      </c>
    </row>
    <row r="120" spans="1:11" ht="26.25" customHeight="1" x14ac:dyDescent="0.2">
      <c r="A120" s="304" t="s">
        <v>956</v>
      </c>
      <c r="B120" s="300" t="s">
        <v>567</v>
      </c>
      <c r="C120" s="301">
        <v>10</v>
      </c>
      <c r="D120" s="301">
        <v>6</v>
      </c>
      <c r="E120" s="628">
        <v>20400</v>
      </c>
      <c r="F120" s="303">
        <v>120</v>
      </c>
      <c r="G120" s="352">
        <f>SUM(G121:G122)</f>
        <v>12490.8</v>
      </c>
      <c r="H120" s="364">
        <f>SUM(H121:H122)</f>
        <v>0</v>
      </c>
      <c r="I120" s="364">
        <f>SUM(I121:I122)</f>
        <v>12490.8</v>
      </c>
      <c r="J120" s="364">
        <f>SUM(J121:J122)</f>
        <v>12678.8</v>
      </c>
      <c r="K120" s="364">
        <f>SUM(K121:K122)</f>
        <v>12678.8</v>
      </c>
    </row>
    <row r="121" spans="1:11" ht="13.5" customHeight="1" x14ac:dyDescent="0.2">
      <c r="A121" s="304" t="s">
        <v>559</v>
      </c>
      <c r="B121" s="300" t="s">
        <v>567</v>
      </c>
      <c r="C121" s="301">
        <v>10</v>
      </c>
      <c r="D121" s="301">
        <v>6</v>
      </c>
      <c r="E121" s="628">
        <v>20400</v>
      </c>
      <c r="F121" s="303">
        <v>121</v>
      </c>
      <c r="G121" s="352">
        <v>12284.3</v>
      </c>
      <c r="H121" s="364"/>
      <c r="I121" s="629">
        <f t="shared" si="4"/>
        <v>12284.3</v>
      </c>
      <c r="J121" s="630">
        <v>12466.3</v>
      </c>
      <c r="K121" s="630">
        <v>12466.3</v>
      </c>
    </row>
    <row r="122" spans="1:11" ht="26.25" customHeight="1" x14ac:dyDescent="0.2">
      <c r="A122" s="304" t="s">
        <v>560</v>
      </c>
      <c r="B122" s="300" t="s">
        <v>567</v>
      </c>
      <c r="C122" s="301">
        <v>10</v>
      </c>
      <c r="D122" s="301">
        <v>6</v>
      </c>
      <c r="E122" s="628">
        <v>20400</v>
      </c>
      <c r="F122" s="303">
        <v>122</v>
      </c>
      <c r="G122" s="352">
        <v>206.5</v>
      </c>
      <c r="H122" s="364"/>
      <c r="I122" s="629">
        <f t="shared" si="4"/>
        <v>206.5</v>
      </c>
      <c r="J122" s="630">
        <v>212.5</v>
      </c>
      <c r="K122" s="630">
        <v>212.5</v>
      </c>
    </row>
    <row r="123" spans="1:11" ht="30.75" customHeight="1" x14ac:dyDescent="0.2">
      <c r="A123" s="304" t="s">
        <v>562</v>
      </c>
      <c r="B123" s="300" t="s">
        <v>567</v>
      </c>
      <c r="C123" s="301">
        <v>10</v>
      </c>
      <c r="D123" s="301">
        <v>6</v>
      </c>
      <c r="E123" s="628">
        <v>20400</v>
      </c>
      <c r="F123" s="303">
        <v>240</v>
      </c>
      <c r="G123" s="352">
        <f>SUM(G124:G125)</f>
        <v>1735.2</v>
      </c>
      <c r="H123" s="364">
        <f>SUM(H124:H125)</f>
        <v>0</v>
      </c>
      <c r="I123" s="364">
        <f>SUM(I124:I125)</f>
        <v>1735.2</v>
      </c>
      <c r="J123" s="364">
        <f>SUM(J124:J125)</f>
        <v>1547.2</v>
      </c>
      <c r="K123" s="364">
        <f>SUM(K124:K125)</f>
        <v>1547.2</v>
      </c>
    </row>
    <row r="124" spans="1:11" ht="27" customHeight="1" x14ac:dyDescent="0.2">
      <c r="A124" s="304" t="s">
        <v>1042</v>
      </c>
      <c r="B124" s="300" t="s">
        <v>567</v>
      </c>
      <c r="C124" s="301">
        <v>10</v>
      </c>
      <c r="D124" s="301">
        <v>6</v>
      </c>
      <c r="E124" s="628">
        <v>20400</v>
      </c>
      <c r="F124" s="303">
        <v>242</v>
      </c>
      <c r="G124" s="352">
        <v>197.4</v>
      </c>
      <c r="H124" s="364"/>
      <c r="I124" s="629">
        <f t="shared" si="4"/>
        <v>197.4</v>
      </c>
      <c r="J124" s="630">
        <v>60</v>
      </c>
      <c r="K124" s="630">
        <v>60</v>
      </c>
    </row>
    <row r="125" spans="1:11" s="351" customFormat="1" ht="29.25" customHeight="1" x14ac:dyDescent="0.2">
      <c r="A125" s="304" t="s">
        <v>580</v>
      </c>
      <c r="B125" s="300" t="s">
        <v>567</v>
      </c>
      <c r="C125" s="301">
        <v>10</v>
      </c>
      <c r="D125" s="301">
        <v>6</v>
      </c>
      <c r="E125" s="628">
        <v>20400</v>
      </c>
      <c r="F125" s="303">
        <v>244</v>
      </c>
      <c r="G125" s="352">
        <v>1537.8</v>
      </c>
      <c r="H125" s="364"/>
      <c r="I125" s="629">
        <f t="shared" si="4"/>
        <v>1537.8</v>
      </c>
      <c r="J125" s="630">
        <v>1487.2</v>
      </c>
      <c r="K125" s="630">
        <v>1487.2</v>
      </c>
    </row>
    <row r="126" spans="1:11" ht="13.5" customHeight="1" x14ac:dyDescent="0.25">
      <c r="A126" s="345" t="s">
        <v>630</v>
      </c>
      <c r="B126" s="346" t="s">
        <v>631</v>
      </c>
      <c r="C126" s="347" t="s">
        <v>358</v>
      </c>
      <c r="D126" s="347" t="s">
        <v>358</v>
      </c>
      <c r="E126" s="636" t="s">
        <v>358</v>
      </c>
      <c r="F126" s="349" t="s">
        <v>358</v>
      </c>
      <c r="G126" s="350">
        <f>SUM(G131+G127)</f>
        <v>21466.7</v>
      </c>
      <c r="H126" s="623">
        <f>SUM(H131+H127)</f>
        <v>0</v>
      </c>
      <c r="I126" s="623">
        <f>SUM(I131+I127)</f>
        <v>21466.7</v>
      </c>
      <c r="J126" s="623">
        <f>SUM(J131)</f>
        <v>4776.1000000000004</v>
      </c>
      <c r="K126" s="623">
        <f>SUM(K131)</f>
        <v>4776.1000000000004</v>
      </c>
    </row>
    <row r="127" spans="1:11" ht="13.5" customHeight="1" x14ac:dyDescent="0.25">
      <c r="A127" s="361" t="s">
        <v>362</v>
      </c>
      <c r="B127" s="357" t="s">
        <v>631</v>
      </c>
      <c r="C127" s="347">
        <v>5</v>
      </c>
      <c r="D127" s="347"/>
      <c r="E127" s="636"/>
      <c r="F127" s="349"/>
      <c r="G127" s="350">
        <f>G128</f>
        <v>3.3</v>
      </c>
      <c r="H127" s="623">
        <f t="shared" ref="H127:I129" si="9">H128</f>
        <v>0</v>
      </c>
      <c r="I127" s="623">
        <f t="shared" si="9"/>
        <v>3.3</v>
      </c>
      <c r="J127" s="623"/>
      <c r="K127" s="623"/>
    </row>
    <row r="128" spans="1:11" ht="23.25" customHeight="1" x14ac:dyDescent="0.25">
      <c r="A128" s="222" t="s">
        <v>1179</v>
      </c>
      <c r="B128" s="357" t="s">
        <v>631</v>
      </c>
      <c r="C128" s="358">
        <v>5</v>
      </c>
      <c r="D128" s="358">
        <v>5</v>
      </c>
      <c r="E128" s="636"/>
      <c r="F128" s="349"/>
      <c r="G128" s="350">
        <f>G129</f>
        <v>3.3</v>
      </c>
      <c r="H128" s="627">
        <f t="shared" si="9"/>
        <v>0</v>
      </c>
      <c r="I128" s="627">
        <f t="shared" si="9"/>
        <v>3.3</v>
      </c>
      <c r="J128" s="623"/>
      <c r="K128" s="623"/>
    </row>
    <row r="129" spans="1:11" ht="24.75" customHeight="1" x14ac:dyDescent="0.2">
      <c r="A129" s="315" t="s">
        <v>1180</v>
      </c>
      <c r="B129" s="300" t="s">
        <v>631</v>
      </c>
      <c r="C129" s="301">
        <v>5</v>
      </c>
      <c r="D129" s="301">
        <v>5</v>
      </c>
      <c r="E129" s="628">
        <v>5222708</v>
      </c>
      <c r="F129" s="303"/>
      <c r="G129" s="352">
        <f>G130</f>
        <v>3.3</v>
      </c>
      <c r="H129" s="364">
        <f t="shared" si="9"/>
        <v>0</v>
      </c>
      <c r="I129" s="364">
        <f t="shared" si="9"/>
        <v>3.3</v>
      </c>
      <c r="J129" s="364"/>
      <c r="K129" s="364"/>
    </row>
    <row r="130" spans="1:11" ht="13.5" customHeight="1" x14ac:dyDescent="0.2">
      <c r="A130" s="304" t="s">
        <v>580</v>
      </c>
      <c r="B130" s="300" t="s">
        <v>631</v>
      </c>
      <c r="C130" s="301">
        <v>5</v>
      </c>
      <c r="D130" s="301">
        <v>5</v>
      </c>
      <c r="E130" s="628">
        <v>5222708</v>
      </c>
      <c r="F130" s="303">
        <v>244</v>
      </c>
      <c r="G130" s="352">
        <v>3.3</v>
      </c>
      <c r="H130" s="364"/>
      <c r="I130" s="629">
        <f t="shared" si="4"/>
        <v>3.3</v>
      </c>
      <c r="J130" s="364"/>
      <c r="K130" s="364"/>
    </row>
    <row r="131" spans="1:11" s="338" customFormat="1" ht="13.5" customHeight="1" x14ac:dyDescent="0.2">
      <c r="A131" s="356" t="s">
        <v>367</v>
      </c>
      <c r="B131" s="357" t="s">
        <v>631</v>
      </c>
      <c r="C131" s="358">
        <v>10</v>
      </c>
      <c r="D131" s="358" t="s">
        <v>358</v>
      </c>
      <c r="E131" s="624" t="s">
        <v>358</v>
      </c>
      <c r="F131" s="625" t="s">
        <v>358</v>
      </c>
      <c r="G131" s="626">
        <f>SUM(G132+G139)</f>
        <v>21463.4</v>
      </c>
      <c r="H131" s="627">
        <f>SUM(H132+H139)</f>
        <v>0</v>
      </c>
      <c r="I131" s="627">
        <f>SUM(I132+I139)</f>
        <v>21463.4</v>
      </c>
      <c r="J131" s="627">
        <f>SUM(J132+J139)</f>
        <v>4776.1000000000004</v>
      </c>
      <c r="K131" s="627">
        <f>SUM(K132+K139)</f>
        <v>4776.1000000000004</v>
      </c>
    </row>
    <row r="132" spans="1:11" s="338" customFormat="1" ht="13.5" customHeight="1" x14ac:dyDescent="0.2">
      <c r="A132" s="356" t="s">
        <v>299</v>
      </c>
      <c r="B132" s="357" t="s">
        <v>631</v>
      </c>
      <c r="C132" s="358">
        <v>10</v>
      </c>
      <c r="D132" s="358">
        <v>3</v>
      </c>
      <c r="E132" s="624" t="s">
        <v>358</v>
      </c>
      <c r="F132" s="625" t="s">
        <v>358</v>
      </c>
      <c r="G132" s="626">
        <f>G133+G136</f>
        <v>6217.4</v>
      </c>
      <c r="H132" s="627">
        <f>H133+H136</f>
        <v>0</v>
      </c>
      <c r="I132" s="627">
        <f>I133+I136</f>
        <v>6217.4</v>
      </c>
      <c r="J132" s="627">
        <f>J133+J136</f>
        <v>657</v>
      </c>
      <c r="K132" s="627">
        <f>K133+K136</f>
        <v>657</v>
      </c>
    </row>
    <row r="133" spans="1:11" s="338" customFormat="1" ht="87" customHeight="1" x14ac:dyDescent="0.2">
      <c r="A133" s="356" t="s">
        <v>633</v>
      </c>
      <c r="B133" s="357" t="s">
        <v>631</v>
      </c>
      <c r="C133" s="358">
        <v>10</v>
      </c>
      <c r="D133" s="358">
        <v>3</v>
      </c>
      <c r="E133" s="624">
        <v>5053401</v>
      </c>
      <c r="F133" s="625" t="s">
        <v>358</v>
      </c>
      <c r="G133" s="626">
        <f>G134</f>
        <v>803</v>
      </c>
      <c r="H133" s="627">
        <f>H134</f>
        <v>0</v>
      </c>
      <c r="I133" s="627">
        <f t="shared" ref="I133:K134" si="10">I134</f>
        <v>803</v>
      </c>
      <c r="J133" s="627">
        <f t="shared" si="10"/>
        <v>0</v>
      </c>
      <c r="K133" s="627">
        <f t="shared" si="10"/>
        <v>0</v>
      </c>
    </row>
    <row r="134" spans="1:11" ht="29.25" customHeight="1" x14ac:dyDescent="0.2">
      <c r="A134" s="304" t="s">
        <v>612</v>
      </c>
      <c r="B134" s="300" t="s">
        <v>631</v>
      </c>
      <c r="C134" s="301">
        <v>10</v>
      </c>
      <c r="D134" s="301">
        <v>3</v>
      </c>
      <c r="E134" s="628">
        <v>5053401</v>
      </c>
      <c r="F134" s="303">
        <v>320</v>
      </c>
      <c r="G134" s="352">
        <f>G135</f>
        <v>803</v>
      </c>
      <c r="H134" s="364">
        <f>H135</f>
        <v>0</v>
      </c>
      <c r="I134" s="364">
        <f t="shared" si="10"/>
        <v>803</v>
      </c>
      <c r="J134" s="364">
        <f t="shared" si="10"/>
        <v>0</v>
      </c>
      <c r="K134" s="364">
        <f t="shared" si="10"/>
        <v>0</v>
      </c>
    </row>
    <row r="135" spans="1:11" ht="33" customHeight="1" x14ac:dyDescent="0.2">
      <c r="A135" s="304" t="s">
        <v>634</v>
      </c>
      <c r="B135" s="300" t="s">
        <v>631</v>
      </c>
      <c r="C135" s="301">
        <v>10</v>
      </c>
      <c r="D135" s="301">
        <v>3</v>
      </c>
      <c r="E135" s="628">
        <v>5053401</v>
      </c>
      <c r="F135" s="303">
        <v>322</v>
      </c>
      <c r="G135" s="352">
        <v>803</v>
      </c>
      <c r="H135" s="364"/>
      <c r="I135" s="629">
        <f t="shared" si="4"/>
        <v>803</v>
      </c>
      <c r="J135" s="630"/>
      <c r="K135" s="630"/>
    </row>
    <row r="136" spans="1:11" s="338" customFormat="1" ht="63" customHeight="1" x14ac:dyDescent="0.2">
      <c r="A136" s="356" t="s">
        <v>635</v>
      </c>
      <c r="B136" s="357" t="s">
        <v>631</v>
      </c>
      <c r="C136" s="358">
        <v>10</v>
      </c>
      <c r="D136" s="358">
        <v>3</v>
      </c>
      <c r="E136" s="624">
        <v>5053402</v>
      </c>
      <c r="F136" s="625" t="s">
        <v>358</v>
      </c>
      <c r="G136" s="626">
        <f t="shared" ref="G136:K137" si="11">SUM(G137)</f>
        <v>5414.4</v>
      </c>
      <c r="H136" s="627">
        <f t="shared" si="11"/>
        <v>0</v>
      </c>
      <c r="I136" s="627">
        <f t="shared" si="11"/>
        <v>5414.4</v>
      </c>
      <c r="J136" s="627">
        <f t="shared" si="11"/>
        <v>657</v>
      </c>
      <c r="K136" s="627">
        <f t="shared" si="11"/>
        <v>657</v>
      </c>
    </row>
    <row r="137" spans="1:11" ht="33.75" customHeight="1" x14ac:dyDescent="0.2">
      <c r="A137" s="304" t="s">
        <v>612</v>
      </c>
      <c r="B137" s="300" t="s">
        <v>631</v>
      </c>
      <c r="C137" s="301">
        <v>10</v>
      </c>
      <c r="D137" s="301">
        <v>3</v>
      </c>
      <c r="E137" s="628">
        <v>5053402</v>
      </c>
      <c r="F137" s="303">
        <v>320</v>
      </c>
      <c r="G137" s="352">
        <f t="shared" si="11"/>
        <v>5414.4</v>
      </c>
      <c r="H137" s="364">
        <f t="shared" si="11"/>
        <v>0</v>
      </c>
      <c r="I137" s="364">
        <f t="shared" si="11"/>
        <v>5414.4</v>
      </c>
      <c r="J137" s="364">
        <f t="shared" si="11"/>
        <v>657</v>
      </c>
      <c r="K137" s="364">
        <f t="shared" si="11"/>
        <v>657</v>
      </c>
    </row>
    <row r="138" spans="1:11" ht="21" customHeight="1" x14ac:dyDescent="0.2">
      <c r="A138" s="304" t="s">
        <v>634</v>
      </c>
      <c r="B138" s="300" t="s">
        <v>631</v>
      </c>
      <c r="C138" s="301">
        <v>10</v>
      </c>
      <c r="D138" s="301">
        <v>3</v>
      </c>
      <c r="E138" s="628">
        <v>5053402</v>
      </c>
      <c r="F138" s="303">
        <v>322</v>
      </c>
      <c r="G138" s="352">
        <v>5414.4</v>
      </c>
      <c r="H138" s="364"/>
      <c r="I138" s="629">
        <f t="shared" si="4"/>
        <v>5414.4</v>
      </c>
      <c r="J138" s="630">
        <v>657</v>
      </c>
      <c r="K138" s="630">
        <v>657</v>
      </c>
    </row>
    <row r="139" spans="1:11" s="338" customFormat="1" ht="13.5" customHeight="1" x14ac:dyDescent="0.2">
      <c r="A139" s="356" t="s">
        <v>368</v>
      </c>
      <c r="B139" s="357" t="s">
        <v>631</v>
      </c>
      <c r="C139" s="358">
        <v>10</v>
      </c>
      <c r="D139" s="358">
        <v>4</v>
      </c>
      <c r="E139" s="624" t="s">
        <v>358</v>
      </c>
      <c r="F139" s="625" t="s">
        <v>358</v>
      </c>
      <c r="G139" s="626">
        <f t="shared" ref="G139:K141" si="12">G140</f>
        <v>15246</v>
      </c>
      <c r="H139" s="627">
        <f t="shared" si="12"/>
        <v>0</v>
      </c>
      <c r="I139" s="627">
        <f t="shared" si="12"/>
        <v>15246</v>
      </c>
      <c r="J139" s="627">
        <f t="shared" si="12"/>
        <v>4119.1000000000004</v>
      </c>
      <c r="K139" s="627">
        <f t="shared" si="12"/>
        <v>4119.1000000000004</v>
      </c>
    </row>
    <row r="140" spans="1:11" s="338" customFormat="1" ht="63" customHeight="1" x14ac:dyDescent="0.2">
      <c r="A140" s="356" t="s">
        <v>637</v>
      </c>
      <c r="B140" s="357" t="s">
        <v>631</v>
      </c>
      <c r="C140" s="358">
        <v>10</v>
      </c>
      <c r="D140" s="358">
        <v>4</v>
      </c>
      <c r="E140" s="624">
        <v>5053600</v>
      </c>
      <c r="F140" s="625" t="s">
        <v>358</v>
      </c>
      <c r="G140" s="626">
        <f t="shared" si="12"/>
        <v>15246</v>
      </c>
      <c r="H140" s="627">
        <f t="shared" si="12"/>
        <v>0</v>
      </c>
      <c r="I140" s="627">
        <f t="shared" si="12"/>
        <v>15246</v>
      </c>
      <c r="J140" s="627">
        <f t="shared" si="12"/>
        <v>4119.1000000000004</v>
      </c>
      <c r="K140" s="627">
        <f t="shared" si="12"/>
        <v>4119.1000000000004</v>
      </c>
    </row>
    <row r="141" spans="1:11" ht="36.75" customHeight="1" x14ac:dyDescent="0.2">
      <c r="A141" s="304" t="s">
        <v>612</v>
      </c>
      <c r="B141" s="300" t="s">
        <v>631</v>
      </c>
      <c r="C141" s="301">
        <v>10</v>
      </c>
      <c r="D141" s="301">
        <v>4</v>
      </c>
      <c r="E141" s="628">
        <v>5053600</v>
      </c>
      <c r="F141" s="303">
        <v>320</v>
      </c>
      <c r="G141" s="352">
        <f t="shared" si="12"/>
        <v>15246</v>
      </c>
      <c r="H141" s="364">
        <f t="shared" si="12"/>
        <v>0</v>
      </c>
      <c r="I141" s="364">
        <f t="shared" si="12"/>
        <v>15246</v>
      </c>
      <c r="J141" s="364">
        <f t="shared" si="12"/>
        <v>4119.1000000000004</v>
      </c>
      <c r="K141" s="364">
        <f t="shared" si="12"/>
        <v>4119.1000000000004</v>
      </c>
    </row>
    <row r="142" spans="1:11" s="351" customFormat="1" ht="26.25" customHeight="1" x14ac:dyDescent="0.2">
      <c r="A142" s="304" t="s">
        <v>638</v>
      </c>
      <c r="B142" s="300" t="s">
        <v>631</v>
      </c>
      <c r="C142" s="301">
        <v>10</v>
      </c>
      <c r="D142" s="301">
        <v>4</v>
      </c>
      <c r="E142" s="628">
        <v>5053600</v>
      </c>
      <c r="F142" s="303">
        <v>323</v>
      </c>
      <c r="G142" s="352">
        <v>15246</v>
      </c>
      <c r="H142" s="364"/>
      <c r="I142" s="629">
        <f t="shared" si="4"/>
        <v>15246</v>
      </c>
      <c r="J142" s="630">
        <v>4119.1000000000004</v>
      </c>
      <c r="K142" s="630">
        <v>4119.1000000000004</v>
      </c>
    </row>
    <row r="143" spans="1:11" ht="30" customHeight="1" x14ac:dyDescent="0.25">
      <c r="A143" s="345" t="s">
        <v>639</v>
      </c>
      <c r="B143" s="346" t="s">
        <v>640</v>
      </c>
      <c r="C143" s="347"/>
      <c r="D143" s="347"/>
      <c r="E143" s="636"/>
      <c r="F143" s="349"/>
      <c r="G143" s="350">
        <f>SUM(G144+G198)</f>
        <v>737816</v>
      </c>
      <c r="H143" s="623">
        <f>SUM(H144+H198)</f>
        <v>0</v>
      </c>
      <c r="I143" s="623">
        <f>SUM(I144+I198)</f>
        <v>737816</v>
      </c>
      <c r="J143" s="623">
        <f>SUM(J144+J198)</f>
        <v>761459.1</v>
      </c>
      <c r="K143" s="623">
        <f>SUM(K144+K198)</f>
        <v>800213</v>
      </c>
    </row>
    <row r="144" spans="1:11" s="338" customFormat="1" ht="13.5" customHeight="1" x14ac:dyDescent="0.2">
      <c r="A144" s="356" t="s">
        <v>641</v>
      </c>
      <c r="B144" s="357" t="s">
        <v>640</v>
      </c>
      <c r="C144" s="358">
        <v>7</v>
      </c>
      <c r="D144" s="358"/>
      <c r="E144" s="624"/>
      <c r="F144" s="625"/>
      <c r="G144" s="626">
        <f>G145+G158+G190+G194</f>
        <v>723578</v>
      </c>
      <c r="H144" s="627">
        <f>H145+H158+H190+H194</f>
        <v>0</v>
      </c>
      <c r="I144" s="627">
        <f>I145+I158+I190+I194</f>
        <v>723578</v>
      </c>
      <c r="J144" s="627">
        <f>J145+J158+J190+J194</f>
        <v>746394.1</v>
      </c>
      <c r="K144" s="627">
        <f>K145+K158+K190+K194</f>
        <v>785148</v>
      </c>
    </row>
    <row r="145" spans="1:11" s="338" customFormat="1" ht="19.5" customHeight="1" x14ac:dyDescent="0.2">
      <c r="A145" s="356" t="s">
        <v>786</v>
      </c>
      <c r="B145" s="357" t="s">
        <v>640</v>
      </c>
      <c r="C145" s="358">
        <v>7</v>
      </c>
      <c r="D145" s="358">
        <v>1</v>
      </c>
      <c r="E145" s="624"/>
      <c r="F145" s="625"/>
      <c r="G145" s="626">
        <f>G146+G151</f>
        <v>3905.8</v>
      </c>
      <c r="H145" s="627">
        <f>H146+H151</f>
        <v>0</v>
      </c>
      <c r="I145" s="627">
        <f>I146+I151</f>
        <v>3905.8</v>
      </c>
      <c r="J145" s="627">
        <f>J146+J151</f>
        <v>4167</v>
      </c>
      <c r="K145" s="627">
        <f>K146+K151</f>
        <v>4328</v>
      </c>
    </row>
    <row r="146" spans="1:11" s="338" customFormat="1" ht="42.75" customHeight="1" x14ac:dyDescent="0.2">
      <c r="A146" s="356" t="s">
        <v>787</v>
      </c>
      <c r="B146" s="357" t="s">
        <v>640</v>
      </c>
      <c r="C146" s="358">
        <v>7</v>
      </c>
      <c r="D146" s="358">
        <v>1</v>
      </c>
      <c r="E146" s="624">
        <v>4209900</v>
      </c>
      <c r="F146" s="625" t="s">
        <v>358</v>
      </c>
      <c r="G146" s="626">
        <f>G147+G149</f>
        <v>2529</v>
      </c>
      <c r="H146" s="627">
        <f>H147+H149</f>
        <v>0</v>
      </c>
      <c r="I146" s="627">
        <f>I147+I149</f>
        <v>2529</v>
      </c>
      <c r="J146" s="627">
        <f>J147+J149</f>
        <v>2694</v>
      </c>
      <c r="K146" s="627">
        <f>K147+K149</f>
        <v>2855</v>
      </c>
    </row>
    <row r="147" spans="1:11" ht="15" customHeight="1" x14ac:dyDescent="0.2">
      <c r="A147" s="304" t="s">
        <v>616</v>
      </c>
      <c r="B147" s="300" t="s">
        <v>640</v>
      </c>
      <c r="C147" s="301">
        <v>7</v>
      </c>
      <c r="D147" s="301">
        <v>1</v>
      </c>
      <c r="E147" s="628">
        <v>4209900</v>
      </c>
      <c r="F147" s="303">
        <v>610</v>
      </c>
      <c r="G147" s="352">
        <f>G148</f>
        <v>2276.1</v>
      </c>
      <c r="H147" s="364">
        <f>H148</f>
        <v>0</v>
      </c>
      <c r="I147" s="364">
        <f>I148</f>
        <v>2276.1</v>
      </c>
      <c r="J147" s="364">
        <f>J148</f>
        <v>2694</v>
      </c>
      <c r="K147" s="364">
        <f>K148</f>
        <v>2855</v>
      </c>
    </row>
    <row r="148" spans="1:11" ht="18.75" customHeight="1" x14ac:dyDescent="0.2">
      <c r="A148" s="304" t="s">
        <v>584</v>
      </c>
      <c r="B148" s="300" t="s">
        <v>640</v>
      </c>
      <c r="C148" s="301">
        <v>7</v>
      </c>
      <c r="D148" s="301">
        <v>1</v>
      </c>
      <c r="E148" s="628">
        <v>4209900</v>
      </c>
      <c r="F148" s="303">
        <v>612</v>
      </c>
      <c r="G148" s="352">
        <v>2276.1</v>
      </c>
      <c r="H148" s="364"/>
      <c r="I148" s="629">
        <f t="shared" ref="I148:I202" si="13">G148+H148</f>
        <v>2276.1</v>
      </c>
      <c r="J148" s="630">
        <v>2694</v>
      </c>
      <c r="K148" s="630">
        <v>2855</v>
      </c>
    </row>
    <row r="149" spans="1:11" ht="18.75" customHeight="1" x14ac:dyDescent="0.2">
      <c r="A149" s="312" t="s">
        <v>598</v>
      </c>
      <c r="B149" s="300" t="s">
        <v>640</v>
      </c>
      <c r="C149" s="301">
        <v>7</v>
      </c>
      <c r="D149" s="301">
        <v>1</v>
      </c>
      <c r="E149" s="628">
        <v>4209900</v>
      </c>
      <c r="F149" s="303">
        <v>620</v>
      </c>
      <c r="G149" s="352">
        <f>G150</f>
        <v>252.9</v>
      </c>
      <c r="H149" s="364">
        <f>H150</f>
        <v>0</v>
      </c>
      <c r="I149" s="364">
        <f>I150</f>
        <v>252.9</v>
      </c>
      <c r="J149" s="364">
        <f>J150</f>
        <v>0</v>
      </c>
      <c r="K149" s="364">
        <f>K150</f>
        <v>0</v>
      </c>
    </row>
    <row r="150" spans="1:11" ht="30" customHeight="1" x14ac:dyDescent="0.2">
      <c r="A150" s="312" t="s">
        <v>810</v>
      </c>
      <c r="B150" s="300" t="s">
        <v>640</v>
      </c>
      <c r="C150" s="301">
        <v>7</v>
      </c>
      <c r="D150" s="301">
        <v>1</v>
      </c>
      <c r="E150" s="628">
        <v>4209900</v>
      </c>
      <c r="F150" s="303">
        <v>622</v>
      </c>
      <c r="G150" s="352">
        <v>252.9</v>
      </c>
      <c r="H150" s="364"/>
      <c r="I150" s="629">
        <f t="shared" si="13"/>
        <v>252.9</v>
      </c>
      <c r="J150" s="630"/>
      <c r="K150" s="630"/>
    </row>
    <row r="151" spans="1:11" s="338" customFormat="1" ht="79.5" customHeight="1" x14ac:dyDescent="0.2">
      <c r="A151" s="356" t="s">
        <v>648</v>
      </c>
      <c r="B151" s="357" t="s">
        <v>640</v>
      </c>
      <c r="C151" s="358">
        <v>7</v>
      </c>
      <c r="D151" s="358">
        <v>1</v>
      </c>
      <c r="E151" s="624">
        <v>4209900</v>
      </c>
      <c r="F151" s="625" t="s">
        <v>358</v>
      </c>
      <c r="G151" s="626">
        <f>G152+G154+G156</f>
        <v>1376.8</v>
      </c>
      <c r="H151" s="627">
        <f>H152+H154+H156</f>
        <v>0</v>
      </c>
      <c r="I151" s="627">
        <f>I152+I154+I156</f>
        <v>1376.8</v>
      </c>
      <c r="J151" s="627">
        <f>J152+J154+J156</f>
        <v>1473</v>
      </c>
      <c r="K151" s="627">
        <f>K152+K154+K156</f>
        <v>1473</v>
      </c>
    </row>
    <row r="152" spans="1:11" ht="18" customHeight="1" x14ac:dyDescent="0.2">
      <c r="A152" s="304" t="s">
        <v>582</v>
      </c>
      <c r="B152" s="300" t="s">
        <v>640</v>
      </c>
      <c r="C152" s="301">
        <v>7</v>
      </c>
      <c r="D152" s="301">
        <v>1</v>
      </c>
      <c r="E152" s="628">
        <v>4209900</v>
      </c>
      <c r="F152" s="303">
        <v>610</v>
      </c>
      <c r="G152" s="352">
        <f>G153</f>
        <v>1176</v>
      </c>
      <c r="H152" s="364">
        <f>H153</f>
        <v>0</v>
      </c>
      <c r="I152" s="364">
        <f>I153</f>
        <v>1176</v>
      </c>
      <c r="J152" s="364">
        <f>J153</f>
        <v>1473</v>
      </c>
      <c r="K152" s="364">
        <f>K153</f>
        <v>1473</v>
      </c>
    </row>
    <row r="153" spans="1:11" ht="24.75" customHeight="1" x14ac:dyDescent="0.2">
      <c r="A153" s="304" t="s">
        <v>584</v>
      </c>
      <c r="B153" s="300" t="s">
        <v>640</v>
      </c>
      <c r="C153" s="301">
        <v>7</v>
      </c>
      <c r="D153" s="301">
        <v>1</v>
      </c>
      <c r="E153" s="628">
        <v>4209900</v>
      </c>
      <c r="F153" s="303">
        <v>612</v>
      </c>
      <c r="G153" s="352">
        <v>1176</v>
      </c>
      <c r="H153" s="364"/>
      <c r="I153" s="629">
        <f t="shared" si="13"/>
        <v>1176</v>
      </c>
      <c r="J153" s="630">
        <v>1473</v>
      </c>
      <c r="K153" s="630">
        <v>1473</v>
      </c>
    </row>
    <row r="154" spans="1:11" ht="24.75" customHeight="1" x14ac:dyDescent="0.2">
      <c r="A154" s="312" t="s">
        <v>598</v>
      </c>
      <c r="B154" s="300" t="s">
        <v>640</v>
      </c>
      <c r="C154" s="301">
        <v>7</v>
      </c>
      <c r="D154" s="301">
        <v>1</v>
      </c>
      <c r="E154" s="628">
        <v>4209900</v>
      </c>
      <c r="F154" s="303">
        <v>620</v>
      </c>
      <c r="G154" s="352">
        <f>G155</f>
        <v>111.1</v>
      </c>
      <c r="H154" s="364">
        <f>H155</f>
        <v>0</v>
      </c>
      <c r="I154" s="364">
        <f>I155</f>
        <v>111.1</v>
      </c>
      <c r="J154" s="364">
        <f>J155</f>
        <v>0</v>
      </c>
      <c r="K154" s="364">
        <f>K155</f>
        <v>0</v>
      </c>
    </row>
    <row r="155" spans="1:11" ht="24.75" customHeight="1" x14ac:dyDescent="0.2">
      <c r="A155" s="312" t="s">
        <v>600</v>
      </c>
      <c r="B155" s="300" t="s">
        <v>640</v>
      </c>
      <c r="C155" s="301">
        <v>7</v>
      </c>
      <c r="D155" s="301">
        <v>1</v>
      </c>
      <c r="E155" s="628">
        <v>4209900</v>
      </c>
      <c r="F155" s="303">
        <v>622</v>
      </c>
      <c r="G155" s="352">
        <v>111.1</v>
      </c>
      <c r="H155" s="364"/>
      <c r="I155" s="629">
        <f t="shared" si="13"/>
        <v>111.1</v>
      </c>
      <c r="J155" s="630"/>
      <c r="K155" s="630"/>
    </row>
    <row r="156" spans="1:11" ht="24.75" customHeight="1" x14ac:dyDescent="0.2">
      <c r="A156" s="304" t="s">
        <v>579</v>
      </c>
      <c r="B156" s="300" t="s">
        <v>640</v>
      </c>
      <c r="C156" s="301">
        <v>7</v>
      </c>
      <c r="D156" s="301">
        <v>1</v>
      </c>
      <c r="E156" s="628">
        <v>4209900</v>
      </c>
      <c r="F156" s="303">
        <v>240</v>
      </c>
      <c r="G156" s="352">
        <f>G157</f>
        <v>89.7</v>
      </c>
      <c r="H156" s="364">
        <f>H157</f>
        <v>0</v>
      </c>
      <c r="I156" s="364">
        <f>I157</f>
        <v>89.7</v>
      </c>
      <c r="J156" s="364">
        <f>J157</f>
        <v>0</v>
      </c>
      <c r="K156" s="364">
        <f>K157</f>
        <v>0</v>
      </c>
    </row>
    <row r="157" spans="1:11" ht="24.75" customHeight="1" x14ac:dyDescent="0.2">
      <c r="A157" s="304" t="s">
        <v>580</v>
      </c>
      <c r="B157" s="300" t="s">
        <v>640</v>
      </c>
      <c r="C157" s="301">
        <v>7</v>
      </c>
      <c r="D157" s="301">
        <v>1</v>
      </c>
      <c r="E157" s="628">
        <v>4209900</v>
      </c>
      <c r="F157" s="303">
        <v>244</v>
      </c>
      <c r="G157" s="352">
        <v>89.7</v>
      </c>
      <c r="H157" s="364"/>
      <c r="I157" s="629">
        <f t="shared" si="13"/>
        <v>89.7</v>
      </c>
      <c r="J157" s="630"/>
      <c r="K157" s="630"/>
    </row>
    <row r="158" spans="1:11" s="338" customFormat="1" ht="23.25" customHeight="1" x14ac:dyDescent="0.2">
      <c r="A158" s="356" t="s">
        <v>240</v>
      </c>
      <c r="B158" s="357" t="s">
        <v>640</v>
      </c>
      <c r="C158" s="358">
        <v>7</v>
      </c>
      <c r="D158" s="358">
        <v>2</v>
      </c>
      <c r="E158" s="624"/>
      <c r="F158" s="625"/>
      <c r="G158" s="626">
        <f>G162+G173+G179+G182+G159</f>
        <v>651764.69999999995</v>
      </c>
      <c r="H158" s="627">
        <f>H162+H173+H179+H182+H159</f>
        <v>0</v>
      </c>
      <c r="I158" s="626">
        <f>I162+I173+I179+I182+I159</f>
        <v>651764.69999999995</v>
      </c>
      <c r="J158" s="627">
        <f>J162+J173+J179+J182+J159</f>
        <v>673399</v>
      </c>
      <c r="K158" s="627">
        <f>K162+K173+K179+K182+K159</f>
        <v>718494</v>
      </c>
    </row>
    <row r="159" spans="1:11" s="338" customFormat="1" ht="78" customHeight="1" x14ac:dyDescent="0.2">
      <c r="A159" s="356" t="s">
        <v>648</v>
      </c>
      <c r="B159" s="357" t="s">
        <v>640</v>
      </c>
      <c r="C159" s="358">
        <v>7</v>
      </c>
      <c r="D159" s="358">
        <v>2</v>
      </c>
      <c r="E159" s="624">
        <v>4219900</v>
      </c>
      <c r="F159" s="625"/>
      <c r="G159" s="626">
        <f>G160</f>
        <v>127.2</v>
      </c>
      <c r="H159" s="627">
        <f>H160</f>
        <v>0</v>
      </c>
      <c r="I159" s="627">
        <f t="shared" ref="I159:K160" si="14">I160</f>
        <v>127.2</v>
      </c>
      <c r="J159" s="627">
        <f t="shared" si="14"/>
        <v>0</v>
      </c>
      <c r="K159" s="627">
        <f t="shared" si="14"/>
        <v>0</v>
      </c>
    </row>
    <row r="160" spans="1:11" s="338" customFormat="1" ht="23.25" customHeight="1" x14ac:dyDescent="0.2">
      <c r="A160" s="304" t="s">
        <v>582</v>
      </c>
      <c r="B160" s="300" t="s">
        <v>640</v>
      </c>
      <c r="C160" s="301">
        <v>7</v>
      </c>
      <c r="D160" s="301">
        <v>2</v>
      </c>
      <c r="E160" s="628">
        <v>4219901</v>
      </c>
      <c r="F160" s="303">
        <v>610</v>
      </c>
      <c r="G160" s="352">
        <f>G161</f>
        <v>127.2</v>
      </c>
      <c r="H160" s="364">
        <f>H161</f>
        <v>0</v>
      </c>
      <c r="I160" s="364">
        <f t="shared" si="14"/>
        <v>127.2</v>
      </c>
      <c r="J160" s="364">
        <f t="shared" si="14"/>
        <v>0</v>
      </c>
      <c r="K160" s="364">
        <f t="shared" si="14"/>
        <v>0</v>
      </c>
    </row>
    <row r="161" spans="1:11" s="338" customFormat="1" ht="23.25" customHeight="1" x14ac:dyDescent="0.2">
      <c r="A161" s="304" t="s">
        <v>584</v>
      </c>
      <c r="B161" s="300" t="s">
        <v>640</v>
      </c>
      <c r="C161" s="301">
        <v>7</v>
      </c>
      <c r="D161" s="301">
        <v>2</v>
      </c>
      <c r="E161" s="628">
        <v>4219901</v>
      </c>
      <c r="F161" s="303">
        <v>612</v>
      </c>
      <c r="G161" s="352">
        <v>127.2</v>
      </c>
      <c r="H161" s="364"/>
      <c r="I161" s="629">
        <f t="shared" si="13"/>
        <v>127.2</v>
      </c>
      <c r="J161" s="634"/>
      <c r="K161" s="634"/>
    </row>
    <row r="162" spans="1:11" s="338" customFormat="1" ht="27" customHeight="1" x14ac:dyDescent="0.2">
      <c r="A162" s="356" t="s">
        <v>788</v>
      </c>
      <c r="B162" s="357" t="s">
        <v>640</v>
      </c>
      <c r="C162" s="358">
        <v>7</v>
      </c>
      <c r="D162" s="358">
        <v>2</v>
      </c>
      <c r="E162" s="624">
        <v>5200900</v>
      </c>
      <c r="F162" s="625" t="s">
        <v>358</v>
      </c>
      <c r="G162" s="626">
        <f>SUM(G163+G168)</f>
        <v>10201.6</v>
      </c>
      <c r="H162" s="627">
        <f>SUM(H163+H168)</f>
        <v>0</v>
      </c>
      <c r="I162" s="627">
        <f>SUM(I163+I168)</f>
        <v>10201.6</v>
      </c>
      <c r="J162" s="627">
        <f>SUM(J163+J168)</f>
        <v>1799</v>
      </c>
      <c r="K162" s="627">
        <f>SUM(K163+K168)</f>
        <v>1659</v>
      </c>
    </row>
    <row r="163" spans="1:11" ht="40.5" customHeight="1" x14ac:dyDescent="0.2">
      <c r="A163" s="304" t="s">
        <v>643</v>
      </c>
      <c r="B163" s="300" t="s">
        <v>640</v>
      </c>
      <c r="C163" s="301">
        <v>7</v>
      </c>
      <c r="D163" s="301">
        <v>2</v>
      </c>
      <c r="E163" s="628">
        <v>5200901</v>
      </c>
      <c r="F163" s="303"/>
      <c r="G163" s="352">
        <f>G164+G166</f>
        <v>8322.6</v>
      </c>
      <c r="H163" s="364">
        <f>H164+H166</f>
        <v>0</v>
      </c>
      <c r="I163" s="364">
        <f>I164+I166</f>
        <v>8322.6</v>
      </c>
      <c r="J163" s="364">
        <f>J164+J166</f>
        <v>0</v>
      </c>
      <c r="K163" s="364">
        <f>K164+K166</f>
        <v>0</v>
      </c>
    </row>
    <row r="164" spans="1:11" ht="27" customHeight="1" x14ac:dyDescent="0.2">
      <c r="A164" s="304" t="s">
        <v>582</v>
      </c>
      <c r="B164" s="300" t="s">
        <v>640</v>
      </c>
      <c r="C164" s="301">
        <v>7</v>
      </c>
      <c r="D164" s="301">
        <v>2</v>
      </c>
      <c r="E164" s="628">
        <v>5200901</v>
      </c>
      <c r="F164" s="303">
        <v>610</v>
      </c>
      <c r="G164" s="352">
        <f>G165</f>
        <v>5985</v>
      </c>
      <c r="H164" s="364">
        <f>SUM(H165)</f>
        <v>0</v>
      </c>
      <c r="I164" s="364">
        <f>SUM(I165)</f>
        <v>5985</v>
      </c>
      <c r="J164" s="364">
        <f>SUM(J165)</f>
        <v>0</v>
      </c>
      <c r="K164" s="364">
        <f>SUM(K165)</f>
        <v>0</v>
      </c>
    </row>
    <row r="165" spans="1:11" ht="39.75" customHeight="1" x14ac:dyDescent="0.2">
      <c r="A165" s="304" t="s">
        <v>590</v>
      </c>
      <c r="B165" s="300" t="s">
        <v>640</v>
      </c>
      <c r="C165" s="301">
        <v>7</v>
      </c>
      <c r="D165" s="301">
        <v>2</v>
      </c>
      <c r="E165" s="628">
        <v>5200901</v>
      </c>
      <c r="F165" s="303">
        <v>611</v>
      </c>
      <c r="G165" s="352">
        <v>5985</v>
      </c>
      <c r="H165" s="786"/>
      <c r="I165" s="629">
        <f t="shared" si="13"/>
        <v>5985</v>
      </c>
      <c r="J165" s="630"/>
      <c r="K165" s="630"/>
    </row>
    <row r="166" spans="1:11" ht="27" customHeight="1" x14ac:dyDescent="0.2">
      <c r="A166" s="304" t="s">
        <v>598</v>
      </c>
      <c r="B166" s="300" t="s">
        <v>640</v>
      </c>
      <c r="C166" s="301">
        <v>7</v>
      </c>
      <c r="D166" s="301">
        <v>2</v>
      </c>
      <c r="E166" s="628">
        <v>5200901</v>
      </c>
      <c r="F166" s="303">
        <v>620</v>
      </c>
      <c r="G166" s="352">
        <f>G167</f>
        <v>2337.6</v>
      </c>
      <c r="H166" s="364">
        <f>SUM(H167)</f>
        <v>0</v>
      </c>
      <c r="I166" s="364">
        <f>SUM(I167)</f>
        <v>2337.6</v>
      </c>
      <c r="J166" s="364">
        <f>SUM(J167)</f>
        <v>0</v>
      </c>
      <c r="K166" s="364">
        <f>SUM(K167)</f>
        <v>0</v>
      </c>
    </row>
    <row r="167" spans="1:11" ht="36" customHeight="1" x14ac:dyDescent="0.2">
      <c r="A167" s="304" t="s">
        <v>599</v>
      </c>
      <c r="B167" s="300" t="s">
        <v>640</v>
      </c>
      <c r="C167" s="301">
        <v>7</v>
      </c>
      <c r="D167" s="301">
        <v>2</v>
      </c>
      <c r="E167" s="628">
        <v>5200901</v>
      </c>
      <c r="F167" s="303">
        <v>621</v>
      </c>
      <c r="G167" s="352">
        <v>2337.6</v>
      </c>
      <c r="H167" s="364"/>
      <c r="I167" s="629">
        <f t="shared" si="13"/>
        <v>2337.6</v>
      </c>
      <c r="J167" s="630"/>
      <c r="K167" s="630"/>
    </row>
    <row r="168" spans="1:11" ht="43.5" customHeight="1" x14ac:dyDescent="0.2">
      <c r="A168" s="304" t="s">
        <v>643</v>
      </c>
      <c r="B168" s="300" t="s">
        <v>640</v>
      </c>
      <c r="C168" s="301">
        <v>7</v>
      </c>
      <c r="D168" s="301">
        <v>2</v>
      </c>
      <c r="E168" s="628">
        <v>5200902</v>
      </c>
      <c r="F168" s="303" t="s">
        <v>358</v>
      </c>
      <c r="G168" s="352">
        <f>G169+G171</f>
        <v>1879</v>
      </c>
      <c r="H168" s="364">
        <f>H169+H171</f>
        <v>0</v>
      </c>
      <c r="I168" s="364">
        <f>I169+I171</f>
        <v>1879</v>
      </c>
      <c r="J168" s="364">
        <f>J169+J171</f>
        <v>1799</v>
      </c>
      <c r="K168" s="364">
        <f>K169+K171</f>
        <v>1659</v>
      </c>
    </row>
    <row r="169" spans="1:11" ht="24" customHeight="1" x14ac:dyDescent="0.2">
      <c r="A169" s="304" t="s">
        <v>582</v>
      </c>
      <c r="B169" s="300" t="s">
        <v>640</v>
      </c>
      <c r="C169" s="301">
        <v>7</v>
      </c>
      <c r="D169" s="301">
        <v>2</v>
      </c>
      <c r="E169" s="628">
        <v>5200902</v>
      </c>
      <c r="F169" s="303">
        <v>610</v>
      </c>
      <c r="G169" s="352">
        <f>SUM(G170)</f>
        <v>1390.5</v>
      </c>
      <c r="H169" s="364">
        <f>SUM(H170)</f>
        <v>0</v>
      </c>
      <c r="I169" s="364">
        <f>SUM(I170)</f>
        <v>1390.5</v>
      </c>
      <c r="J169" s="364">
        <f>SUM(J170)</f>
        <v>1373.4</v>
      </c>
      <c r="K169" s="364">
        <f>SUM(K170)</f>
        <v>1260.3</v>
      </c>
    </row>
    <row r="170" spans="1:11" ht="39.75" customHeight="1" x14ac:dyDescent="0.2">
      <c r="A170" s="304" t="s">
        <v>590</v>
      </c>
      <c r="B170" s="300" t="s">
        <v>640</v>
      </c>
      <c r="C170" s="301">
        <v>7</v>
      </c>
      <c r="D170" s="301">
        <v>2</v>
      </c>
      <c r="E170" s="628">
        <v>5200902</v>
      </c>
      <c r="F170" s="303">
        <v>611</v>
      </c>
      <c r="G170" s="352">
        <v>1390.5</v>
      </c>
      <c r="H170" s="364"/>
      <c r="I170" s="629">
        <f t="shared" si="13"/>
        <v>1390.5</v>
      </c>
      <c r="J170" s="630">
        <v>1373.4</v>
      </c>
      <c r="K170" s="630">
        <v>1260.3</v>
      </c>
    </row>
    <row r="171" spans="1:11" ht="32.25" customHeight="1" x14ac:dyDescent="0.2">
      <c r="A171" s="304" t="s">
        <v>598</v>
      </c>
      <c r="B171" s="300" t="s">
        <v>640</v>
      </c>
      <c r="C171" s="301">
        <v>7</v>
      </c>
      <c r="D171" s="301">
        <v>2</v>
      </c>
      <c r="E171" s="628">
        <v>5200902</v>
      </c>
      <c r="F171" s="303">
        <v>620</v>
      </c>
      <c r="G171" s="352">
        <f>SUM(G172)</f>
        <v>488.5</v>
      </c>
      <c r="H171" s="364">
        <f>SUM(H172)</f>
        <v>0</v>
      </c>
      <c r="I171" s="364">
        <f>SUM(I172)</f>
        <v>488.5</v>
      </c>
      <c r="J171" s="364">
        <f>SUM(J172)</f>
        <v>425.6</v>
      </c>
      <c r="K171" s="364">
        <f>SUM(K172)</f>
        <v>398.7</v>
      </c>
    </row>
    <row r="172" spans="1:11" ht="45" customHeight="1" x14ac:dyDescent="0.2">
      <c r="A172" s="304" t="s">
        <v>599</v>
      </c>
      <c r="B172" s="300" t="s">
        <v>640</v>
      </c>
      <c r="C172" s="301">
        <v>7</v>
      </c>
      <c r="D172" s="301">
        <v>2</v>
      </c>
      <c r="E172" s="628">
        <v>5200902</v>
      </c>
      <c r="F172" s="303">
        <v>621</v>
      </c>
      <c r="G172" s="352">
        <v>488.5</v>
      </c>
      <c r="H172" s="364"/>
      <c r="I172" s="629">
        <f t="shared" si="13"/>
        <v>488.5</v>
      </c>
      <c r="J172" s="630">
        <v>425.6</v>
      </c>
      <c r="K172" s="630">
        <v>398.7</v>
      </c>
    </row>
    <row r="173" spans="1:11" s="338" customFormat="1" ht="36" customHeight="1" x14ac:dyDescent="0.2">
      <c r="A173" s="356" t="s">
        <v>789</v>
      </c>
      <c r="B173" s="357" t="s">
        <v>640</v>
      </c>
      <c r="C173" s="358">
        <v>7</v>
      </c>
      <c r="D173" s="358">
        <v>2</v>
      </c>
      <c r="E173" s="624">
        <v>4219900</v>
      </c>
      <c r="F173" s="625" t="s">
        <v>358</v>
      </c>
      <c r="G173" s="626">
        <f>G174+G176+G178</f>
        <v>639273</v>
      </c>
      <c r="H173" s="627">
        <f>H174+H176+H178</f>
        <v>0</v>
      </c>
      <c r="I173" s="627">
        <f>I174+I176+I178</f>
        <v>639273</v>
      </c>
      <c r="J173" s="627">
        <f>J174+J176+J178</f>
        <v>670534</v>
      </c>
      <c r="K173" s="627">
        <f>K174+K176+K178</f>
        <v>715769</v>
      </c>
    </row>
    <row r="174" spans="1:11" ht="19.5" customHeight="1" x14ac:dyDescent="0.2">
      <c r="A174" s="304" t="s">
        <v>582</v>
      </c>
      <c r="B174" s="300" t="s">
        <v>640</v>
      </c>
      <c r="C174" s="301">
        <v>7</v>
      </c>
      <c r="D174" s="301">
        <v>2</v>
      </c>
      <c r="E174" s="628">
        <v>4219900</v>
      </c>
      <c r="F174" s="303">
        <v>610</v>
      </c>
      <c r="G174" s="352">
        <f>G175</f>
        <v>479054.3</v>
      </c>
      <c r="H174" s="364">
        <f>H175</f>
        <v>0</v>
      </c>
      <c r="I174" s="364">
        <f>I175</f>
        <v>479054.3</v>
      </c>
      <c r="J174" s="364">
        <f>J175</f>
        <v>670534</v>
      </c>
      <c r="K174" s="364">
        <f>K175</f>
        <v>715769</v>
      </c>
    </row>
    <row r="175" spans="1:11" ht="45.75" customHeight="1" x14ac:dyDescent="0.2">
      <c r="A175" s="304" t="s">
        <v>590</v>
      </c>
      <c r="B175" s="300" t="s">
        <v>640</v>
      </c>
      <c r="C175" s="301">
        <v>7</v>
      </c>
      <c r="D175" s="301">
        <v>2</v>
      </c>
      <c r="E175" s="628">
        <v>4219900</v>
      </c>
      <c r="F175" s="303">
        <v>611</v>
      </c>
      <c r="G175" s="352">
        <v>479054.3</v>
      </c>
      <c r="H175" s="786"/>
      <c r="I175" s="629">
        <f t="shared" si="13"/>
        <v>479054.3</v>
      </c>
      <c r="J175" s="630">
        <v>670534</v>
      </c>
      <c r="K175" s="630">
        <v>715769</v>
      </c>
    </row>
    <row r="176" spans="1:11" ht="21" customHeight="1" x14ac:dyDescent="0.2">
      <c r="A176" s="304" t="s">
        <v>598</v>
      </c>
      <c r="B176" s="300" t="s">
        <v>1047</v>
      </c>
      <c r="C176" s="301">
        <v>7</v>
      </c>
      <c r="D176" s="301">
        <v>2</v>
      </c>
      <c r="E176" s="628">
        <v>4219900</v>
      </c>
      <c r="F176" s="303">
        <v>620</v>
      </c>
      <c r="G176" s="352">
        <f>G177</f>
        <v>153452.29999999999</v>
      </c>
      <c r="H176" s="364">
        <f>H177</f>
        <v>0</v>
      </c>
      <c r="I176" s="364">
        <f>I177</f>
        <v>153452.29999999999</v>
      </c>
      <c r="J176" s="364">
        <f>J177</f>
        <v>0</v>
      </c>
      <c r="K176" s="364">
        <f>K177</f>
        <v>0</v>
      </c>
    </row>
    <row r="177" spans="1:11" ht="39" customHeight="1" x14ac:dyDescent="0.2">
      <c r="A177" s="304" t="s">
        <v>599</v>
      </c>
      <c r="B177" s="300" t="s">
        <v>1048</v>
      </c>
      <c r="C177" s="301">
        <v>7</v>
      </c>
      <c r="D177" s="301">
        <v>2</v>
      </c>
      <c r="E177" s="628">
        <v>4219900</v>
      </c>
      <c r="F177" s="303">
        <v>621</v>
      </c>
      <c r="G177" s="352">
        <v>153452.29999999999</v>
      </c>
      <c r="H177" s="364"/>
      <c r="I177" s="629">
        <f t="shared" si="13"/>
        <v>153452.29999999999</v>
      </c>
      <c r="J177" s="630"/>
      <c r="K177" s="630"/>
    </row>
    <row r="178" spans="1:11" ht="31.5" customHeight="1" x14ac:dyDescent="0.2">
      <c r="A178" s="304" t="s">
        <v>1049</v>
      </c>
      <c r="B178" s="300" t="s">
        <v>1050</v>
      </c>
      <c r="C178" s="301">
        <v>7</v>
      </c>
      <c r="D178" s="301">
        <v>2</v>
      </c>
      <c r="E178" s="628">
        <v>4219900</v>
      </c>
      <c r="F178" s="303">
        <v>630</v>
      </c>
      <c r="G178" s="352">
        <v>6766.4</v>
      </c>
      <c r="H178" s="364"/>
      <c r="I178" s="629">
        <f t="shared" si="13"/>
        <v>6766.4</v>
      </c>
      <c r="J178" s="630"/>
      <c r="K178" s="630"/>
    </row>
    <row r="179" spans="1:11" s="338" customFormat="1" ht="40.5" customHeight="1" x14ac:dyDescent="0.2">
      <c r="A179" s="356" t="s">
        <v>646</v>
      </c>
      <c r="B179" s="357" t="s">
        <v>640</v>
      </c>
      <c r="C179" s="358">
        <v>7</v>
      </c>
      <c r="D179" s="358">
        <v>2</v>
      </c>
      <c r="E179" s="624">
        <v>4219900</v>
      </c>
      <c r="F179" s="625" t="s">
        <v>358</v>
      </c>
      <c r="G179" s="626">
        <f>G180</f>
        <v>1096.9000000000001</v>
      </c>
      <c r="H179" s="627">
        <f>H180</f>
        <v>0</v>
      </c>
      <c r="I179" s="627">
        <f t="shared" ref="I179:K180" si="15">I180</f>
        <v>1096.9000000000001</v>
      </c>
      <c r="J179" s="627">
        <f t="shared" si="15"/>
        <v>0</v>
      </c>
      <c r="K179" s="627">
        <f t="shared" si="15"/>
        <v>0</v>
      </c>
    </row>
    <row r="180" spans="1:11" ht="28.5" customHeight="1" x14ac:dyDescent="0.2">
      <c r="A180" s="304" t="s">
        <v>581</v>
      </c>
      <c r="B180" s="300" t="s">
        <v>640</v>
      </c>
      <c r="C180" s="301">
        <v>7</v>
      </c>
      <c r="D180" s="301">
        <v>2</v>
      </c>
      <c r="E180" s="628">
        <v>4219900</v>
      </c>
      <c r="F180" s="303">
        <v>600</v>
      </c>
      <c r="G180" s="352">
        <f>G181</f>
        <v>1096.9000000000001</v>
      </c>
      <c r="H180" s="364">
        <f>H181</f>
        <v>0</v>
      </c>
      <c r="I180" s="364">
        <f t="shared" si="15"/>
        <v>1096.9000000000001</v>
      </c>
      <c r="J180" s="364">
        <f t="shared" si="15"/>
        <v>0</v>
      </c>
      <c r="K180" s="364">
        <f t="shared" si="15"/>
        <v>0</v>
      </c>
    </row>
    <row r="181" spans="1:11" ht="25.5" customHeight="1" x14ac:dyDescent="0.2">
      <c r="A181" s="304" t="s">
        <v>1049</v>
      </c>
      <c r="B181" s="300" t="s">
        <v>640</v>
      </c>
      <c r="C181" s="301">
        <v>7</v>
      </c>
      <c r="D181" s="301">
        <v>2</v>
      </c>
      <c r="E181" s="628">
        <v>4219900</v>
      </c>
      <c r="F181" s="303">
        <v>630</v>
      </c>
      <c r="G181" s="352">
        <v>1096.9000000000001</v>
      </c>
      <c r="H181" s="364"/>
      <c r="I181" s="629">
        <f t="shared" si="13"/>
        <v>1096.9000000000001</v>
      </c>
      <c r="J181" s="630"/>
      <c r="K181" s="630"/>
    </row>
    <row r="182" spans="1:11" s="338" customFormat="1" ht="30" customHeight="1" x14ac:dyDescent="0.2">
      <c r="A182" s="356" t="s">
        <v>790</v>
      </c>
      <c r="B182" s="357" t="s">
        <v>640</v>
      </c>
      <c r="C182" s="358">
        <v>7</v>
      </c>
      <c r="D182" s="358">
        <v>2</v>
      </c>
      <c r="E182" s="624">
        <v>4219900</v>
      </c>
      <c r="F182" s="625" t="s">
        <v>358</v>
      </c>
      <c r="G182" s="626">
        <f>G183+G185+G187+G189</f>
        <v>1066</v>
      </c>
      <c r="H182" s="627">
        <f>H183+H185+H187</f>
        <v>0</v>
      </c>
      <c r="I182" s="626">
        <f>I183+I185+I187+I189</f>
        <v>1066</v>
      </c>
      <c r="J182" s="627">
        <f>J183+J185+J187</f>
        <v>1066</v>
      </c>
      <c r="K182" s="627">
        <f>K183+K185+K187</f>
        <v>1066</v>
      </c>
    </row>
    <row r="183" spans="1:11" ht="30" customHeight="1" x14ac:dyDescent="0.2">
      <c r="A183" s="304" t="s">
        <v>579</v>
      </c>
      <c r="B183" s="300" t="s">
        <v>640</v>
      </c>
      <c r="C183" s="301">
        <v>7</v>
      </c>
      <c r="D183" s="301">
        <v>2</v>
      </c>
      <c r="E183" s="628">
        <v>4219900</v>
      </c>
      <c r="F183" s="303">
        <v>240</v>
      </c>
      <c r="G183" s="352">
        <f>G184</f>
        <v>156.1</v>
      </c>
      <c r="H183" s="364">
        <f>H184</f>
        <v>0</v>
      </c>
      <c r="I183" s="364">
        <f>I184</f>
        <v>156.1</v>
      </c>
      <c r="J183" s="364">
        <f>J184</f>
        <v>0</v>
      </c>
      <c r="K183" s="364">
        <f>K184</f>
        <v>0</v>
      </c>
    </row>
    <row r="184" spans="1:11" ht="30" customHeight="1" x14ac:dyDescent="0.2">
      <c r="A184" s="304" t="s">
        <v>580</v>
      </c>
      <c r="B184" s="300" t="s">
        <v>640</v>
      </c>
      <c r="C184" s="301">
        <v>7</v>
      </c>
      <c r="D184" s="301">
        <v>2</v>
      </c>
      <c r="E184" s="628">
        <v>4219900</v>
      </c>
      <c r="F184" s="303">
        <v>244</v>
      </c>
      <c r="G184" s="352">
        <v>156.1</v>
      </c>
      <c r="H184" s="364"/>
      <c r="I184" s="629">
        <f t="shared" si="13"/>
        <v>156.1</v>
      </c>
      <c r="J184" s="630"/>
      <c r="K184" s="630"/>
    </row>
    <row r="185" spans="1:11" ht="20.25" customHeight="1" x14ac:dyDescent="0.2">
      <c r="A185" s="304" t="s">
        <v>582</v>
      </c>
      <c r="B185" s="300" t="s">
        <v>640</v>
      </c>
      <c r="C185" s="301">
        <v>7</v>
      </c>
      <c r="D185" s="301">
        <v>2</v>
      </c>
      <c r="E185" s="628">
        <v>4219900</v>
      </c>
      <c r="F185" s="303">
        <v>610</v>
      </c>
      <c r="G185" s="352">
        <f>G186</f>
        <v>658.7</v>
      </c>
      <c r="H185" s="364">
        <f>H186</f>
        <v>0</v>
      </c>
      <c r="I185" s="364">
        <f>I186</f>
        <v>658.7</v>
      </c>
      <c r="J185" s="364">
        <f>J186</f>
        <v>1066</v>
      </c>
      <c r="K185" s="364">
        <f>K186</f>
        <v>1066</v>
      </c>
    </row>
    <row r="186" spans="1:11" ht="43.5" customHeight="1" x14ac:dyDescent="0.2">
      <c r="A186" s="304" t="s">
        <v>590</v>
      </c>
      <c r="B186" s="300" t="s">
        <v>640</v>
      </c>
      <c r="C186" s="301">
        <v>7</v>
      </c>
      <c r="D186" s="301">
        <v>2</v>
      </c>
      <c r="E186" s="628">
        <v>4219900</v>
      </c>
      <c r="F186" s="303">
        <v>611</v>
      </c>
      <c r="G186" s="352">
        <v>658.7</v>
      </c>
      <c r="H186" s="364"/>
      <c r="I186" s="629">
        <f t="shared" si="13"/>
        <v>658.7</v>
      </c>
      <c r="J186" s="630">
        <v>1066</v>
      </c>
      <c r="K186" s="630">
        <v>1066</v>
      </c>
    </row>
    <row r="187" spans="1:11" ht="43.5" customHeight="1" x14ac:dyDescent="0.2">
      <c r="A187" s="304" t="s">
        <v>598</v>
      </c>
      <c r="B187" s="300" t="s">
        <v>640</v>
      </c>
      <c r="C187" s="301">
        <v>7</v>
      </c>
      <c r="D187" s="301">
        <v>2</v>
      </c>
      <c r="E187" s="628">
        <v>4219900</v>
      </c>
      <c r="F187" s="303">
        <v>620</v>
      </c>
      <c r="G187" s="352">
        <f>G188</f>
        <v>167.5</v>
      </c>
      <c r="H187" s="364">
        <f>H188</f>
        <v>0</v>
      </c>
      <c r="I187" s="364">
        <f>I188</f>
        <v>167.5</v>
      </c>
      <c r="J187" s="364">
        <f>J188</f>
        <v>0</v>
      </c>
      <c r="K187" s="364">
        <f>K188</f>
        <v>0</v>
      </c>
    </row>
    <row r="188" spans="1:11" ht="43.5" customHeight="1" x14ac:dyDescent="0.2">
      <c r="A188" s="304" t="s">
        <v>599</v>
      </c>
      <c r="B188" s="300" t="s">
        <v>640</v>
      </c>
      <c r="C188" s="301">
        <v>7</v>
      </c>
      <c r="D188" s="301">
        <v>2</v>
      </c>
      <c r="E188" s="628">
        <v>4219900</v>
      </c>
      <c r="F188" s="303">
        <v>621</v>
      </c>
      <c r="G188" s="352">
        <v>167.5</v>
      </c>
      <c r="H188" s="364"/>
      <c r="I188" s="629">
        <f t="shared" si="13"/>
        <v>167.5</v>
      </c>
      <c r="J188" s="630"/>
      <c r="K188" s="630"/>
    </row>
    <row r="189" spans="1:11" ht="43.5" customHeight="1" x14ac:dyDescent="0.2">
      <c r="A189" s="304" t="s">
        <v>1049</v>
      </c>
      <c r="B189" s="300" t="s">
        <v>640</v>
      </c>
      <c r="C189" s="301">
        <v>7</v>
      </c>
      <c r="D189" s="301">
        <v>2</v>
      </c>
      <c r="E189" s="628">
        <v>4219900</v>
      </c>
      <c r="F189" s="303">
        <v>630</v>
      </c>
      <c r="G189" s="352">
        <v>83.7</v>
      </c>
      <c r="H189" s="364"/>
      <c r="I189" s="629">
        <f t="shared" si="13"/>
        <v>83.7</v>
      </c>
      <c r="J189" s="630"/>
      <c r="K189" s="630"/>
    </row>
    <row r="190" spans="1:11" s="338" customFormat="1" ht="13.5" customHeight="1" x14ac:dyDescent="0.2">
      <c r="A190" s="356" t="s">
        <v>252</v>
      </c>
      <c r="B190" s="357" t="s">
        <v>640</v>
      </c>
      <c r="C190" s="358">
        <v>7</v>
      </c>
      <c r="D190" s="358">
        <v>7</v>
      </c>
      <c r="E190" s="624" t="s">
        <v>358</v>
      </c>
      <c r="F190" s="625" t="s">
        <v>358</v>
      </c>
      <c r="G190" s="626">
        <f>G191</f>
        <v>8155.4</v>
      </c>
      <c r="H190" s="627">
        <f>H191</f>
        <v>0</v>
      </c>
      <c r="I190" s="627">
        <f>I191</f>
        <v>8155.4</v>
      </c>
      <c r="J190" s="627">
        <f>J191</f>
        <v>7113.1</v>
      </c>
      <c r="K190" s="627">
        <f>K191</f>
        <v>0</v>
      </c>
    </row>
    <row r="191" spans="1:11" s="338" customFormat="1" ht="24.75" customHeight="1" x14ac:dyDescent="0.2">
      <c r="A191" s="356" t="s">
        <v>791</v>
      </c>
      <c r="B191" s="357" t="s">
        <v>640</v>
      </c>
      <c r="C191" s="358">
        <v>7</v>
      </c>
      <c r="D191" s="358">
        <v>7</v>
      </c>
      <c r="E191" s="624">
        <v>4320200</v>
      </c>
      <c r="F191" s="625" t="s">
        <v>358</v>
      </c>
      <c r="G191" s="626">
        <f>SUM(G192)</f>
        <v>8155.4</v>
      </c>
      <c r="H191" s="627">
        <f>SUM(H192)</f>
        <v>0</v>
      </c>
      <c r="I191" s="627">
        <f t="shared" ref="I191:K192" si="16">SUM(I192)</f>
        <v>8155.4</v>
      </c>
      <c r="J191" s="627">
        <f t="shared" si="16"/>
        <v>7113.1</v>
      </c>
      <c r="K191" s="627">
        <f t="shared" si="16"/>
        <v>0</v>
      </c>
    </row>
    <row r="192" spans="1:11" ht="28.5" customHeight="1" x14ac:dyDescent="0.2">
      <c r="A192" s="304" t="s">
        <v>562</v>
      </c>
      <c r="B192" s="300" t="s">
        <v>640</v>
      </c>
      <c r="C192" s="301">
        <v>7</v>
      </c>
      <c r="D192" s="301">
        <v>7</v>
      </c>
      <c r="E192" s="628">
        <v>4320200</v>
      </c>
      <c r="F192" s="303">
        <v>240</v>
      </c>
      <c r="G192" s="352">
        <f>SUM(G193)</f>
        <v>8155.4</v>
      </c>
      <c r="H192" s="364">
        <f>SUM(H193)</f>
        <v>0</v>
      </c>
      <c r="I192" s="364">
        <f t="shared" si="16"/>
        <v>8155.4</v>
      </c>
      <c r="J192" s="364">
        <f t="shared" si="16"/>
        <v>7113.1</v>
      </c>
      <c r="K192" s="364">
        <f t="shared" si="16"/>
        <v>0</v>
      </c>
    </row>
    <row r="193" spans="1:11" ht="30.75" customHeight="1" x14ac:dyDescent="0.2">
      <c r="A193" s="304" t="s">
        <v>563</v>
      </c>
      <c r="B193" s="300" t="s">
        <v>640</v>
      </c>
      <c r="C193" s="301">
        <v>7</v>
      </c>
      <c r="D193" s="301">
        <v>7</v>
      </c>
      <c r="E193" s="628">
        <v>4320200</v>
      </c>
      <c r="F193" s="303">
        <v>244</v>
      </c>
      <c r="G193" s="352">
        <v>8155.4</v>
      </c>
      <c r="H193" s="364"/>
      <c r="I193" s="629">
        <f t="shared" si="13"/>
        <v>8155.4</v>
      </c>
      <c r="J193" s="364">
        <v>7113.1</v>
      </c>
      <c r="K193" s="630"/>
    </row>
    <row r="194" spans="1:11" s="338" customFormat="1" ht="21.75" customHeight="1" x14ac:dyDescent="0.2">
      <c r="A194" s="356" t="s">
        <v>364</v>
      </c>
      <c r="B194" s="357" t="s">
        <v>640</v>
      </c>
      <c r="C194" s="358">
        <v>7</v>
      </c>
      <c r="D194" s="358">
        <v>9</v>
      </c>
      <c r="E194" s="624"/>
      <c r="F194" s="625"/>
      <c r="G194" s="626">
        <f t="shared" ref="G194:K196" si="17">G195</f>
        <v>59752.1</v>
      </c>
      <c r="H194" s="627">
        <f t="shared" si="17"/>
        <v>0</v>
      </c>
      <c r="I194" s="627">
        <f t="shared" si="17"/>
        <v>59752.1</v>
      </c>
      <c r="J194" s="627">
        <f t="shared" si="17"/>
        <v>61715</v>
      </c>
      <c r="K194" s="627">
        <f t="shared" si="17"/>
        <v>62326</v>
      </c>
    </row>
    <row r="195" spans="1:11" s="338" customFormat="1" ht="36.75" customHeight="1" x14ac:dyDescent="0.2">
      <c r="A195" s="356" t="s">
        <v>646</v>
      </c>
      <c r="B195" s="357" t="s">
        <v>640</v>
      </c>
      <c r="C195" s="358">
        <v>7</v>
      </c>
      <c r="D195" s="358">
        <v>9</v>
      </c>
      <c r="E195" s="624">
        <v>4359900</v>
      </c>
      <c r="F195" s="625"/>
      <c r="G195" s="626">
        <f t="shared" si="17"/>
        <v>59752.1</v>
      </c>
      <c r="H195" s="627">
        <f t="shared" si="17"/>
        <v>0</v>
      </c>
      <c r="I195" s="627">
        <f t="shared" si="17"/>
        <v>59752.1</v>
      </c>
      <c r="J195" s="627">
        <f t="shared" si="17"/>
        <v>61715</v>
      </c>
      <c r="K195" s="627">
        <f t="shared" si="17"/>
        <v>62326</v>
      </c>
    </row>
    <row r="196" spans="1:11" ht="23.25" customHeight="1" x14ac:dyDescent="0.2">
      <c r="A196" s="304" t="s">
        <v>598</v>
      </c>
      <c r="B196" s="300" t="s">
        <v>640</v>
      </c>
      <c r="C196" s="301">
        <v>7</v>
      </c>
      <c r="D196" s="301">
        <v>9</v>
      </c>
      <c r="E196" s="628">
        <v>4359900</v>
      </c>
      <c r="F196" s="303">
        <v>620</v>
      </c>
      <c r="G196" s="352">
        <f t="shared" si="17"/>
        <v>59752.1</v>
      </c>
      <c r="H196" s="364">
        <f t="shared" si="17"/>
        <v>0</v>
      </c>
      <c r="I196" s="364">
        <f t="shared" si="17"/>
        <v>59752.1</v>
      </c>
      <c r="J196" s="364">
        <f t="shared" si="17"/>
        <v>61715</v>
      </c>
      <c r="K196" s="364">
        <f t="shared" si="17"/>
        <v>62326</v>
      </c>
    </row>
    <row r="197" spans="1:11" ht="44.25" customHeight="1" x14ac:dyDescent="0.2">
      <c r="A197" s="304" t="s">
        <v>599</v>
      </c>
      <c r="B197" s="300" t="s">
        <v>640</v>
      </c>
      <c r="C197" s="301">
        <v>7</v>
      </c>
      <c r="D197" s="301">
        <v>9</v>
      </c>
      <c r="E197" s="628">
        <v>4359900</v>
      </c>
      <c r="F197" s="303">
        <v>621</v>
      </c>
      <c r="G197" s="352">
        <v>59752.1</v>
      </c>
      <c r="H197" s="364"/>
      <c r="I197" s="629">
        <f t="shared" si="13"/>
        <v>59752.1</v>
      </c>
      <c r="J197" s="630">
        <v>61715</v>
      </c>
      <c r="K197" s="630">
        <v>62326</v>
      </c>
    </row>
    <row r="198" spans="1:11" s="338" customFormat="1" ht="13.5" customHeight="1" x14ac:dyDescent="0.2">
      <c r="A198" s="632" t="s">
        <v>367</v>
      </c>
      <c r="B198" s="357" t="s">
        <v>640</v>
      </c>
      <c r="C198" s="358">
        <v>10</v>
      </c>
      <c r="D198" s="358"/>
      <c r="E198" s="624"/>
      <c r="F198" s="625"/>
      <c r="G198" s="626">
        <f>SUM(G199)</f>
        <v>14238</v>
      </c>
      <c r="H198" s="627">
        <f>SUM(H199)</f>
        <v>0</v>
      </c>
      <c r="I198" s="627">
        <f>SUM(I199)</f>
        <v>14238</v>
      </c>
      <c r="J198" s="627">
        <f>SUM(J199)</f>
        <v>15065</v>
      </c>
      <c r="K198" s="627">
        <f>SUM(K199)</f>
        <v>15065</v>
      </c>
    </row>
    <row r="199" spans="1:11" s="338" customFormat="1" ht="18.75" customHeight="1" x14ac:dyDescent="0.2">
      <c r="A199" s="356" t="s">
        <v>368</v>
      </c>
      <c r="B199" s="357" t="s">
        <v>640</v>
      </c>
      <c r="C199" s="358">
        <v>10</v>
      </c>
      <c r="D199" s="358">
        <v>4</v>
      </c>
      <c r="E199" s="624"/>
      <c r="F199" s="625"/>
      <c r="G199" s="626">
        <f t="shared" ref="G199:K201" si="18">G200</f>
        <v>14238</v>
      </c>
      <c r="H199" s="627">
        <f t="shared" si="18"/>
        <v>0</v>
      </c>
      <c r="I199" s="627">
        <f t="shared" si="18"/>
        <v>14238</v>
      </c>
      <c r="J199" s="627">
        <f t="shared" si="18"/>
        <v>15065</v>
      </c>
      <c r="K199" s="627">
        <f t="shared" si="18"/>
        <v>15065</v>
      </c>
    </row>
    <row r="200" spans="1:11" s="338" customFormat="1" ht="61.5" customHeight="1" x14ac:dyDescent="0.2">
      <c r="A200" s="356" t="s">
        <v>648</v>
      </c>
      <c r="B200" s="357" t="s">
        <v>640</v>
      </c>
      <c r="C200" s="358">
        <v>10</v>
      </c>
      <c r="D200" s="358">
        <v>4</v>
      </c>
      <c r="E200" s="624">
        <v>5201002</v>
      </c>
      <c r="F200" s="625" t="s">
        <v>358</v>
      </c>
      <c r="G200" s="626">
        <f t="shared" si="18"/>
        <v>14238</v>
      </c>
      <c r="H200" s="627">
        <f t="shared" si="18"/>
        <v>0</v>
      </c>
      <c r="I200" s="627">
        <f t="shared" si="18"/>
        <v>14238</v>
      </c>
      <c r="J200" s="627">
        <f t="shared" si="18"/>
        <v>15065</v>
      </c>
      <c r="K200" s="627">
        <f t="shared" si="18"/>
        <v>15065</v>
      </c>
    </row>
    <row r="201" spans="1:11" ht="28.5" customHeight="1" x14ac:dyDescent="0.2">
      <c r="A201" s="304" t="s">
        <v>612</v>
      </c>
      <c r="B201" s="300" t="s">
        <v>640</v>
      </c>
      <c r="C201" s="301">
        <v>10</v>
      </c>
      <c r="D201" s="301">
        <v>4</v>
      </c>
      <c r="E201" s="628">
        <v>5201002</v>
      </c>
      <c r="F201" s="303">
        <v>320</v>
      </c>
      <c r="G201" s="352">
        <f t="shared" si="18"/>
        <v>14238</v>
      </c>
      <c r="H201" s="364">
        <f t="shared" si="18"/>
        <v>0</v>
      </c>
      <c r="I201" s="364">
        <f t="shared" si="18"/>
        <v>14238</v>
      </c>
      <c r="J201" s="364">
        <f t="shared" si="18"/>
        <v>15065</v>
      </c>
      <c r="K201" s="364">
        <f t="shared" si="18"/>
        <v>15065</v>
      </c>
    </row>
    <row r="202" spans="1:11" ht="38.25" x14ac:dyDescent="0.2">
      <c r="A202" s="304" t="s">
        <v>625</v>
      </c>
      <c r="B202" s="300" t="s">
        <v>640</v>
      </c>
      <c r="C202" s="301">
        <v>10</v>
      </c>
      <c r="D202" s="301">
        <v>4</v>
      </c>
      <c r="E202" s="628">
        <v>5201002</v>
      </c>
      <c r="F202" s="303">
        <v>321</v>
      </c>
      <c r="G202" s="352">
        <v>14238</v>
      </c>
      <c r="H202" s="364"/>
      <c r="I202" s="629">
        <f t="shared" si="13"/>
        <v>14238</v>
      </c>
      <c r="J202" s="364">
        <v>15065</v>
      </c>
      <c r="K202" s="364">
        <v>15065</v>
      </c>
    </row>
  </sheetData>
  <mergeCells count="10">
    <mergeCell ref="A7:K7"/>
    <mergeCell ref="A9:A10"/>
    <mergeCell ref="B9:B10"/>
    <mergeCell ref="C9:C10"/>
    <mergeCell ref="D9:D10"/>
    <mergeCell ref="E9:E10"/>
    <mergeCell ref="F9:F10"/>
    <mergeCell ref="G9:I9"/>
    <mergeCell ref="J9:J10"/>
    <mergeCell ref="K9:K10"/>
  </mergeCells>
  <pageMargins left="0.6692913385826772" right="0.23622047244094491" top="0.23622047244094491" bottom="0.23622047244094491" header="0.19685039370078741" footer="0.19685039370078741"/>
  <pageSetup paperSize="9" scale="73" fitToHeight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9"/>
  <sheetViews>
    <sheetView workbookViewId="0">
      <selection activeCell="F24" sqref="F24"/>
    </sheetView>
  </sheetViews>
  <sheetFormatPr defaultRowHeight="12.75" x14ac:dyDescent="0.2"/>
  <cols>
    <col min="1" max="1" width="64.5703125" style="143" customWidth="1"/>
    <col min="2" max="2" width="10.5703125" style="143" customWidth="1"/>
    <col min="3" max="3" width="7.42578125" style="143" customWidth="1"/>
    <col min="4" max="4" width="7.7109375" style="143" customWidth="1"/>
    <col min="5" max="5" width="7.5703125" style="143" customWidth="1"/>
    <col min="6" max="6" width="14.5703125" style="791" customWidth="1"/>
    <col min="7" max="256" width="9.140625" style="143"/>
    <col min="257" max="257" width="77.85546875" style="143" customWidth="1"/>
    <col min="258" max="258" width="10.5703125" style="143" customWidth="1"/>
    <col min="259" max="259" width="7.42578125" style="143" customWidth="1"/>
    <col min="260" max="260" width="7.7109375" style="143" customWidth="1"/>
    <col min="261" max="261" width="7.5703125" style="143" customWidth="1"/>
    <col min="262" max="262" width="14.5703125" style="143" customWidth="1"/>
    <col min="263" max="512" width="9.140625" style="143"/>
    <col min="513" max="513" width="77.85546875" style="143" customWidth="1"/>
    <col min="514" max="514" width="10.5703125" style="143" customWidth="1"/>
    <col min="515" max="515" width="7.42578125" style="143" customWidth="1"/>
    <col min="516" max="516" width="7.7109375" style="143" customWidth="1"/>
    <col min="517" max="517" width="7.5703125" style="143" customWidth="1"/>
    <col min="518" max="518" width="14.5703125" style="143" customWidth="1"/>
    <col min="519" max="768" width="9.140625" style="143"/>
    <col min="769" max="769" width="77.85546875" style="143" customWidth="1"/>
    <col min="770" max="770" width="10.5703125" style="143" customWidth="1"/>
    <col min="771" max="771" width="7.42578125" style="143" customWidth="1"/>
    <col min="772" max="772" width="7.7109375" style="143" customWidth="1"/>
    <col min="773" max="773" width="7.5703125" style="143" customWidth="1"/>
    <col min="774" max="774" width="14.5703125" style="143" customWidth="1"/>
    <col min="775" max="1024" width="9.140625" style="143"/>
    <col min="1025" max="1025" width="77.85546875" style="143" customWidth="1"/>
    <col min="1026" max="1026" width="10.5703125" style="143" customWidth="1"/>
    <col min="1027" max="1027" width="7.42578125" style="143" customWidth="1"/>
    <col min="1028" max="1028" width="7.7109375" style="143" customWidth="1"/>
    <col min="1029" max="1029" width="7.5703125" style="143" customWidth="1"/>
    <col min="1030" max="1030" width="14.5703125" style="143" customWidth="1"/>
    <col min="1031" max="1280" width="9.140625" style="143"/>
    <col min="1281" max="1281" width="77.85546875" style="143" customWidth="1"/>
    <col min="1282" max="1282" width="10.5703125" style="143" customWidth="1"/>
    <col min="1283" max="1283" width="7.42578125" style="143" customWidth="1"/>
    <col min="1284" max="1284" width="7.7109375" style="143" customWidth="1"/>
    <col min="1285" max="1285" width="7.5703125" style="143" customWidth="1"/>
    <col min="1286" max="1286" width="14.5703125" style="143" customWidth="1"/>
    <col min="1287" max="1536" width="9.140625" style="143"/>
    <col min="1537" max="1537" width="77.85546875" style="143" customWidth="1"/>
    <col min="1538" max="1538" width="10.5703125" style="143" customWidth="1"/>
    <col min="1539" max="1539" width="7.42578125" style="143" customWidth="1"/>
    <col min="1540" max="1540" width="7.7109375" style="143" customWidth="1"/>
    <col min="1541" max="1541" width="7.5703125" style="143" customWidth="1"/>
    <col min="1542" max="1542" width="14.5703125" style="143" customWidth="1"/>
    <col min="1543" max="1792" width="9.140625" style="143"/>
    <col min="1793" max="1793" width="77.85546875" style="143" customWidth="1"/>
    <col min="1794" max="1794" width="10.5703125" style="143" customWidth="1"/>
    <col min="1795" max="1795" width="7.42578125" style="143" customWidth="1"/>
    <col min="1796" max="1796" width="7.7109375" style="143" customWidth="1"/>
    <col min="1797" max="1797" width="7.5703125" style="143" customWidth="1"/>
    <col min="1798" max="1798" width="14.5703125" style="143" customWidth="1"/>
    <col min="1799" max="2048" width="9.140625" style="143"/>
    <col min="2049" max="2049" width="77.85546875" style="143" customWidth="1"/>
    <col min="2050" max="2050" width="10.5703125" style="143" customWidth="1"/>
    <col min="2051" max="2051" width="7.42578125" style="143" customWidth="1"/>
    <col min="2052" max="2052" width="7.7109375" style="143" customWidth="1"/>
    <col min="2053" max="2053" width="7.5703125" style="143" customWidth="1"/>
    <col min="2054" max="2054" width="14.5703125" style="143" customWidth="1"/>
    <col min="2055" max="2304" width="9.140625" style="143"/>
    <col min="2305" max="2305" width="77.85546875" style="143" customWidth="1"/>
    <col min="2306" max="2306" width="10.5703125" style="143" customWidth="1"/>
    <col min="2307" max="2307" width="7.42578125" style="143" customWidth="1"/>
    <col min="2308" max="2308" width="7.7109375" style="143" customWidth="1"/>
    <col min="2309" max="2309" width="7.5703125" style="143" customWidth="1"/>
    <col min="2310" max="2310" width="14.5703125" style="143" customWidth="1"/>
    <col min="2311" max="2560" width="9.140625" style="143"/>
    <col min="2561" max="2561" width="77.85546875" style="143" customWidth="1"/>
    <col min="2562" max="2562" width="10.5703125" style="143" customWidth="1"/>
    <col min="2563" max="2563" width="7.42578125" style="143" customWidth="1"/>
    <col min="2564" max="2564" width="7.7109375" style="143" customWidth="1"/>
    <col min="2565" max="2565" width="7.5703125" style="143" customWidth="1"/>
    <col min="2566" max="2566" width="14.5703125" style="143" customWidth="1"/>
    <col min="2567" max="2816" width="9.140625" style="143"/>
    <col min="2817" max="2817" width="77.85546875" style="143" customWidth="1"/>
    <col min="2818" max="2818" width="10.5703125" style="143" customWidth="1"/>
    <col min="2819" max="2819" width="7.42578125" style="143" customWidth="1"/>
    <col min="2820" max="2820" width="7.7109375" style="143" customWidth="1"/>
    <col min="2821" max="2821" width="7.5703125" style="143" customWidth="1"/>
    <col min="2822" max="2822" width="14.5703125" style="143" customWidth="1"/>
    <col min="2823" max="3072" width="9.140625" style="143"/>
    <col min="3073" max="3073" width="77.85546875" style="143" customWidth="1"/>
    <col min="3074" max="3074" width="10.5703125" style="143" customWidth="1"/>
    <col min="3075" max="3075" width="7.42578125" style="143" customWidth="1"/>
    <col min="3076" max="3076" width="7.7109375" style="143" customWidth="1"/>
    <col min="3077" max="3077" width="7.5703125" style="143" customWidth="1"/>
    <col min="3078" max="3078" width="14.5703125" style="143" customWidth="1"/>
    <col min="3079" max="3328" width="9.140625" style="143"/>
    <col min="3329" max="3329" width="77.85546875" style="143" customWidth="1"/>
    <col min="3330" max="3330" width="10.5703125" style="143" customWidth="1"/>
    <col min="3331" max="3331" width="7.42578125" style="143" customWidth="1"/>
    <col min="3332" max="3332" width="7.7109375" style="143" customWidth="1"/>
    <col min="3333" max="3333" width="7.5703125" style="143" customWidth="1"/>
    <col min="3334" max="3334" width="14.5703125" style="143" customWidth="1"/>
    <col min="3335" max="3584" width="9.140625" style="143"/>
    <col min="3585" max="3585" width="77.85546875" style="143" customWidth="1"/>
    <col min="3586" max="3586" width="10.5703125" style="143" customWidth="1"/>
    <col min="3587" max="3587" width="7.42578125" style="143" customWidth="1"/>
    <col min="3588" max="3588" width="7.7109375" style="143" customWidth="1"/>
    <col min="3589" max="3589" width="7.5703125" style="143" customWidth="1"/>
    <col min="3590" max="3590" width="14.5703125" style="143" customWidth="1"/>
    <col min="3591" max="3840" width="9.140625" style="143"/>
    <col min="3841" max="3841" width="77.85546875" style="143" customWidth="1"/>
    <col min="3842" max="3842" width="10.5703125" style="143" customWidth="1"/>
    <col min="3843" max="3843" width="7.42578125" style="143" customWidth="1"/>
    <col min="3844" max="3844" width="7.7109375" style="143" customWidth="1"/>
    <col min="3845" max="3845" width="7.5703125" style="143" customWidth="1"/>
    <col min="3846" max="3846" width="14.5703125" style="143" customWidth="1"/>
    <col min="3847" max="4096" width="9.140625" style="143"/>
    <col min="4097" max="4097" width="77.85546875" style="143" customWidth="1"/>
    <col min="4098" max="4098" width="10.5703125" style="143" customWidth="1"/>
    <col min="4099" max="4099" width="7.42578125" style="143" customWidth="1"/>
    <col min="4100" max="4100" width="7.7109375" style="143" customWidth="1"/>
    <col min="4101" max="4101" width="7.5703125" style="143" customWidth="1"/>
    <col min="4102" max="4102" width="14.5703125" style="143" customWidth="1"/>
    <col min="4103" max="4352" width="9.140625" style="143"/>
    <col min="4353" max="4353" width="77.85546875" style="143" customWidth="1"/>
    <col min="4354" max="4354" width="10.5703125" style="143" customWidth="1"/>
    <col min="4355" max="4355" width="7.42578125" style="143" customWidth="1"/>
    <col min="4356" max="4356" width="7.7109375" style="143" customWidth="1"/>
    <col min="4357" max="4357" width="7.5703125" style="143" customWidth="1"/>
    <col min="4358" max="4358" width="14.5703125" style="143" customWidth="1"/>
    <col min="4359" max="4608" width="9.140625" style="143"/>
    <col min="4609" max="4609" width="77.85546875" style="143" customWidth="1"/>
    <col min="4610" max="4610" width="10.5703125" style="143" customWidth="1"/>
    <col min="4611" max="4611" width="7.42578125" style="143" customWidth="1"/>
    <col min="4612" max="4612" width="7.7109375" style="143" customWidth="1"/>
    <col min="4613" max="4613" width="7.5703125" style="143" customWidth="1"/>
    <col min="4614" max="4614" width="14.5703125" style="143" customWidth="1"/>
    <col min="4615" max="4864" width="9.140625" style="143"/>
    <col min="4865" max="4865" width="77.85546875" style="143" customWidth="1"/>
    <col min="4866" max="4866" width="10.5703125" style="143" customWidth="1"/>
    <col min="4867" max="4867" width="7.42578125" style="143" customWidth="1"/>
    <col min="4868" max="4868" width="7.7109375" style="143" customWidth="1"/>
    <col min="4869" max="4869" width="7.5703125" style="143" customWidth="1"/>
    <col min="4870" max="4870" width="14.5703125" style="143" customWidth="1"/>
    <col min="4871" max="5120" width="9.140625" style="143"/>
    <col min="5121" max="5121" width="77.85546875" style="143" customWidth="1"/>
    <col min="5122" max="5122" width="10.5703125" style="143" customWidth="1"/>
    <col min="5123" max="5123" width="7.42578125" style="143" customWidth="1"/>
    <col min="5124" max="5124" width="7.7109375" style="143" customWidth="1"/>
    <col min="5125" max="5125" width="7.5703125" style="143" customWidth="1"/>
    <col min="5126" max="5126" width="14.5703125" style="143" customWidth="1"/>
    <col min="5127" max="5376" width="9.140625" style="143"/>
    <col min="5377" max="5377" width="77.85546875" style="143" customWidth="1"/>
    <col min="5378" max="5378" width="10.5703125" style="143" customWidth="1"/>
    <col min="5379" max="5379" width="7.42578125" style="143" customWidth="1"/>
    <col min="5380" max="5380" width="7.7109375" style="143" customWidth="1"/>
    <col min="5381" max="5381" width="7.5703125" style="143" customWidth="1"/>
    <col min="5382" max="5382" width="14.5703125" style="143" customWidth="1"/>
    <col min="5383" max="5632" width="9.140625" style="143"/>
    <col min="5633" max="5633" width="77.85546875" style="143" customWidth="1"/>
    <col min="5634" max="5634" width="10.5703125" style="143" customWidth="1"/>
    <col min="5635" max="5635" width="7.42578125" style="143" customWidth="1"/>
    <col min="5636" max="5636" width="7.7109375" style="143" customWidth="1"/>
    <col min="5637" max="5637" width="7.5703125" style="143" customWidth="1"/>
    <col min="5638" max="5638" width="14.5703125" style="143" customWidth="1"/>
    <col min="5639" max="5888" width="9.140625" style="143"/>
    <col min="5889" max="5889" width="77.85546875" style="143" customWidth="1"/>
    <col min="5890" max="5890" width="10.5703125" style="143" customWidth="1"/>
    <col min="5891" max="5891" width="7.42578125" style="143" customWidth="1"/>
    <col min="5892" max="5892" width="7.7109375" style="143" customWidth="1"/>
    <col min="5893" max="5893" width="7.5703125" style="143" customWidth="1"/>
    <col min="5894" max="5894" width="14.5703125" style="143" customWidth="1"/>
    <col min="5895" max="6144" width="9.140625" style="143"/>
    <col min="6145" max="6145" width="77.85546875" style="143" customWidth="1"/>
    <col min="6146" max="6146" width="10.5703125" style="143" customWidth="1"/>
    <col min="6147" max="6147" width="7.42578125" style="143" customWidth="1"/>
    <col min="6148" max="6148" width="7.7109375" style="143" customWidth="1"/>
    <col min="6149" max="6149" width="7.5703125" style="143" customWidth="1"/>
    <col min="6150" max="6150" width="14.5703125" style="143" customWidth="1"/>
    <col min="6151" max="6400" width="9.140625" style="143"/>
    <col min="6401" max="6401" width="77.85546875" style="143" customWidth="1"/>
    <col min="6402" max="6402" width="10.5703125" style="143" customWidth="1"/>
    <col min="6403" max="6403" width="7.42578125" style="143" customWidth="1"/>
    <col min="6404" max="6404" width="7.7109375" style="143" customWidth="1"/>
    <col min="6405" max="6405" width="7.5703125" style="143" customWidth="1"/>
    <col min="6406" max="6406" width="14.5703125" style="143" customWidth="1"/>
    <col min="6407" max="6656" width="9.140625" style="143"/>
    <col min="6657" max="6657" width="77.85546875" style="143" customWidth="1"/>
    <col min="6658" max="6658" width="10.5703125" style="143" customWidth="1"/>
    <col min="6659" max="6659" width="7.42578125" style="143" customWidth="1"/>
    <col min="6660" max="6660" width="7.7109375" style="143" customWidth="1"/>
    <col min="6661" max="6661" width="7.5703125" style="143" customWidth="1"/>
    <col min="6662" max="6662" width="14.5703125" style="143" customWidth="1"/>
    <col min="6663" max="6912" width="9.140625" style="143"/>
    <col min="6913" max="6913" width="77.85546875" style="143" customWidth="1"/>
    <col min="6914" max="6914" width="10.5703125" style="143" customWidth="1"/>
    <col min="6915" max="6915" width="7.42578125" style="143" customWidth="1"/>
    <col min="6916" max="6916" width="7.7109375" style="143" customWidth="1"/>
    <col min="6917" max="6917" width="7.5703125" style="143" customWidth="1"/>
    <col min="6918" max="6918" width="14.5703125" style="143" customWidth="1"/>
    <col min="6919" max="7168" width="9.140625" style="143"/>
    <col min="7169" max="7169" width="77.85546875" style="143" customWidth="1"/>
    <col min="7170" max="7170" width="10.5703125" style="143" customWidth="1"/>
    <col min="7171" max="7171" width="7.42578125" style="143" customWidth="1"/>
    <col min="7172" max="7172" width="7.7109375" style="143" customWidth="1"/>
    <col min="7173" max="7173" width="7.5703125" style="143" customWidth="1"/>
    <col min="7174" max="7174" width="14.5703125" style="143" customWidth="1"/>
    <col min="7175" max="7424" width="9.140625" style="143"/>
    <col min="7425" max="7425" width="77.85546875" style="143" customWidth="1"/>
    <col min="7426" max="7426" width="10.5703125" style="143" customWidth="1"/>
    <col min="7427" max="7427" width="7.42578125" style="143" customWidth="1"/>
    <col min="7428" max="7428" width="7.7109375" style="143" customWidth="1"/>
    <col min="7429" max="7429" width="7.5703125" style="143" customWidth="1"/>
    <col min="7430" max="7430" width="14.5703125" style="143" customWidth="1"/>
    <col min="7431" max="7680" width="9.140625" style="143"/>
    <col min="7681" max="7681" width="77.85546875" style="143" customWidth="1"/>
    <col min="7682" max="7682" width="10.5703125" style="143" customWidth="1"/>
    <col min="7683" max="7683" width="7.42578125" style="143" customWidth="1"/>
    <col min="7684" max="7684" width="7.7109375" style="143" customWidth="1"/>
    <col min="7685" max="7685" width="7.5703125" style="143" customWidth="1"/>
    <col min="7686" max="7686" width="14.5703125" style="143" customWidth="1"/>
    <col min="7687" max="7936" width="9.140625" style="143"/>
    <col min="7937" max="7937" width="77.85546875" style="143" customWidth="1"/>
    <col min="7938" max="7938" width="10.5703125" style="143" customWidth="1"/>
    <col min="7939" max="7939" width="7.42578125" style="143" customWidth="1"/>
    <col min="7940" max="7940" width="7.7109375" style="143" customWidth="1"/>
    <col min="7941" max="7941" width="7.5703125" style="143" customWidth="1"/>
    <col min="7942" max="7942" width="14.5703125" style="143" customWidth="1"/>
    <col min="7943" max="8192" width="9.140625" style="143"/>
    <col min="8193" max="8193" width="77.85546875" style="143" customWidth="1"/>
    <col min="8194" max="8194" width="10.5703125" style="143" customWidth="1"/>
    <col min="8195" max="8195" width="7.42578125" style="143" customWidth="1"/>
    <col min="8196" max="8196" width="7.7109375" style="143" customWidth="1"/>
    <col min="8197" max="8197" width="7.5703125" style="143" customWidth="1"/>
    <col min="8198" max="8198" width="14.5703125" style="143" customWidth="1"/>
    <col min="8199" max="8448" width="9.140625" style="143"/>
    <col min="8449" max="8449" width="77.85546875" style="143" customWidth="1"/>
    <col min="8450" max="8450" width="10.5703125" style="143" customWidth="1"/>
    <col min="8451" max="8451" width="7.42578125" style="143" customWidth="1"/>
    <col min="8452" max="8452" width="7.7109375" style="143" customWidth="1"/>
    <col min="8453" max="8453" width="7.5703125" style="143" customWidth="1"/>
    <col min="8454" max="8454" width="14.5703125" style="143" customWidth="1"/>
    <col min="8455" max="8704" width="9.140625" style="143"/>
    <col min="8705" max="8705" width="77.85546875" style="143" customWidth="1"/>
    <col min="8706" max="8706" width="10.5703125" style="143" customWidth="1"/>
    <col min="8707" max="8707" width="7.42578125" style="143" customWidth="1"/>
    <col min="8708" max="8708" width="7.7109375" style="143" customWidth="1"/>
    <col min="8709" max="8709" width="7.5703125" style="143" customWidth="1"/>
    <col min="8710" max="8710" width="14.5703125" style="143" customWidth="1"/>
    <col min="8711" max="8960" width="9.140625" style="143"/>
    <col min="8961" max="8961" width="77.85546875" style="143" customWidth="1"/>
    <col min="8962" max="8962" width="10.5703125" style="143" customWidth="1"/>
    <col min="8963" max="8963" width="7.42578125" style="143" customWidth="1"/>
    <col min="8964" max="8964" width="7.7109375" style="143" customWidth="1"/>
    <col min="8965" max="8965" width="7.5703125" style="143" customWidth="1"/>
    <col min="8966" max="8966" width="14.5703125" style="143" customWidth="1"/>
    <col min="8967" max="9216" width="9.140625" style="143"/>
    <col min="9217" max="9217" width="77.85546875" style="143" customWidth="1"/>
    <col min="9218" max="9218" width="10.5703125" style="143" customWidth="1"/>
    <col min="9219" max="9219" width="7.42578125" style="143" customWidth="1"/>
    <col min="9220" max="9220" width="7.7109375" style="143" customWidth="1"/>
    <col min="9221" max="9221" width="7.5703125" style="143" customWidth="1"/>
    <col min="9222" max="9222" width="14.5703125" style="143" customWidth="1"/>
    <col min="9223" max="9472" width="9.140625" style="143"/>
    <col min="9473" max="9473" width="77.85546875" style="143" customWidth="1"/>
    <col min="9474" max="9474" width="10.5703125" style="143" customWidth="1"/>
    <col min="9475" max="9475" width="7.42578125" style="143" customWidth="1"/>
    <col min="9476" max="9476" width="7.7109375" style="143" customWidth="1"/>
    <col min="9477" max="9477" width="7.5703125" style="143" customWidth="1"/>
    <col min="9478" max="9478" width="14.5703125" style="143" customWidth="1"/>
    <col min="9479" max="9728" width="9.140625" style="143"/>
    <col min="9729" max="9729" width="77.85546875" style="143" customWidth="1"/>
    <col min="9730" max="9730" width="10.5703125" style="143" customWidth="1"/>
    <col min="9731" max="9731" width="7.42578125" style="143" customWidth="1"/>
    <col min="9732" max="9732" width="7.7109375" style="143" customWidth="1"/>
    <col min="9733" max="9733" width="7.5703125" style="143" customWidth="1"/>
    <col min="9734" max="9734" width="14.5703125" style="143" customWidth="1"/>
    <col min="9735" max="9984" width="9.140625" style="143"/>
    <col min="9985" max="9985" width="77.85546875" style="143" customWidth="1"/>
    <col min="9986" max="9986" width="10.5703125" style="143" customWidth="1"/>
    <col min="9987" max="9987" width="7.42578125" style="143" customWidth="1"/>
    <col min="9988" max="9988" width="7.7109375" style="143" customWidth="1"/>
    <col min="9989" max="9989" width="7.5703125" style="143" customWidth="1"/>
    <col min="9990" max="9990" width="14.5703125" style="143" customWidth="1"/>
    <col min="9991" max="10240" width="9.140625" style="143"/>
    <col min="10241" max="10241" width="77.85546875" style="143" customWidth="1"/>
    <col min="10242" max="10242" width="10.5703125" style="143" customWidth="1"/>
    <col min="10243" max="10243" width="7.42578125" style="143" customWidth="1"/>
    <col min="10244" max="10244" width="7.7109375" style="143" customWidth="1"/>
    <col min="10245" max="10245" width="7.5703125" style="143" customWidth="1"/>
    <col min="10246" max="10246" width="14.5703125" style="143" customWidth="1"/>
    <col min="10247" max="10496" width="9.140625" style="143"/>
    <col min="10497" max="10497" width="77.85546875" style="143" customWidth="1"/>
    <col min="10498" max="10498" width="10.5703125" style="143" customWidth="1"/>
    <col min="10499" max="10499" width="7.42578125" style="143" customWidth="1"/>
    <col min="10500" max="10500" width="7.7109375" style="143" customWidth="1"/>
    <col min="10501" max="10501" width="7.5703125" style="143" customWidth="1"/>
    <col min="10502" max="10502" width="14.5703125" style="143" customWidth="1"/>
    <col min="10503" max="10752" width="9.140625" style="143"/>
    <col min="10753" max="10753" width="77.85546875" style="143" customWidth="1"/>
    <col min="10754" max="10754" width="10.5703125" style="143" customWidth="1"/>
    <col min="10755" max="10755" width="7.42578125" style="143" customWidth="1"/>
    <col min="10756" max="10756" width="7.7109375" style="143" customWidth="1"/>
    <col min="10757" max="10757" width="7.5703125" style="143" customWidth="1"/>
    <col min="10758" max="10758" width="14.5703125" style="143" customWidth="1"/>
    <col min="10759" max="11008" width="9.140625" style="143"/>
    <col min="11009" max="11009" width="77.85546875" style="143" customWidth="1"/>
    <col min="11010" max="11010" width="10.5703125" style="143" customWidth="1"/>
    <col min="11011" max="11011" width="7.42578125" style="143" customWidth="1"/>
    <col min="11012" max="11012" width="7.7109375" style="143" customWidth="1"/>
    <col min="11013" max="11013" width="7.5703125" style="143" customWidth="1"/>
    <col min="11014" max="11014" width="14.5703125" style="143" customWidth="1"/>
    <col min="11015" max="11264" width="9.140625" style="143"/>
    <col min="11265" max="11265" width="77.85546875" style="143" customWidth="1"/>
    <col min="11266" max="11266" width="10.5703125" style="143" customWidth="1"/>
    <col min="11267" max="11267" width="7.42578125" style="143" customWidth="1"/>
    <col min="11268" max="11268" width="7.7109375" style="143" customWidth="1"/>
    <col min="11269" max="11269" width="7.5703125" style="143" customWidth="1"/>
    <col min="11270" max="11270" width="14.5703125" style="143" customWidth="1"/>
    <col min="11271" max="11520" width="9.140625" style="143"/>
    <col min="11521" max="11521" width="77.85546875" style="143" customWidth="1"/>
    <col min="11522" max="11522" width="10.5703125" style="143" customWidth="1"/>
    <col min="11523" max="11523" width="7.42578125" style="143" customWidth="1"/>
    <col min="11524" max="11524" width="7.7109375" style="143" customWidth="1"/>
    <col min="11525" max="11525" width="7.5703125" style="143" customWidth="1"/>
    <col min="11526" max="11526" width="14.5703125" style="143" customWidth="1"/>
    <col min="11527" max="11776" width="9.140625" style="143"/>
    <col min="11777" max="11777" width="77.85546875" style="143" customWidth="1"/>
    <col min="11778" max="11778" width="10.5703125" style="143" customWidth="1"/>
    <col min="11779" max="11779" width="7.42578125" style="143" customWidth="1"/>
    <col min="11780" max="11780" width="7.7109375" style="143" customWidth="1"/>
    <col min="11781" max="11781" width="7.5703125" style="143" customWidth="1"/>
    <col min="11782" max="11782" width="14.5703125" style="143" customWidth="1"/>
    <col min="11783" max="12032" width="9.140625" style="143"/>
    <col min="12033" max="12033" width="77.85546875" style="143" customWidth="1"/>
    <col min="12034" max="12034" width="10.5703125" style="143" customWidth="1"/>
    <col min="12035" max="12035" width="7.42578125" style="143" customWidth="1"/>
    <col min="12036" max="12036" width="7.7109375" style="143" customWidth="1"/>
    <col min="12037" max="12037" width="7.5703125" style="143" customWidth="1"/>
    <col min="12038" max="12038" width="14.5703125" style="143" customWidth="1"/>
    <col min="12039" max="12288" width="9.140625" style="143"/>
    <col min="12289" max="12289" width="77.85546875" style="143" customWidth="1"/>
    <col min="12290" max="12290" width="10.5703125" style="143" customWidth="1"/>
    <col min="12291" max="12291" width="7.42578125" style="143" customWidth="1"/>
    <col min="12292" max="12292" width="7.7109375" style="143" customWidth="1"/>
    <col min="12293" max="12293" width="7.5703125" style="143" customWidth="1"/>
    <col min="12294" max="12294" width="14.5703125" style="143" customWidth="1"/>
    <col min="12295" max="12544" width="9.140625" style="143"/>
    <col min="12545" max="12545" width="77.85546875" style="143" customWidth="1"/>
    <col min="12546" max="12546" width="10.5703125" style="143" customWidth="1"/>
    <col min="12547" max="12547" width="7.42578125" style="143" customWidth="1"/>
    <col min="12548" max="12548" width="7.7109375" style="143" customWidth="1"/>
    <col min="12549" max="12549" width="7.5703125" style="143" customWidth="1"/>
    <col min="12550" max="12550" width="14.5703125" style="143" customWidth="1"/>
    <col min="12551" max="12800" width="9.140625" style="143"/>
    <col min="12801" max="12801" width="77.85546875" style="143" customWidth="1"/>
    <col min="12802" max="12802" width="10.5703125" style="143" customWidth="1"/>
    <col min="12803" max="12803" width="7.42578125" style="143" customWidth="1"/>
    <col min="12804" max="12804" width="7.7109375" style="143" customWidth="1"/>
    <col min="12805" max="12805" width="7.5703125" style="143" customWidth="1"/>
    <col min="12806" max="12806" width="14.5703125" style="143" customWidth="1"/>
    <col min="12807" max="13056" width="9.140625" style="143"/>
    <col min="13057" max="13057" width="77.85546875" style="143" customWidth="1"/>
    <col min="13058" max="13058" width="10.5703125" style="143" customWidth="1"/>
    <col min="13059" max="13059" width="7.42578125" style="143" customWidth="1"/>
    <col min="13060" max="13060" width="7.7109375" style="143" customWidth="1"/>
    <col min="13061" max="13061" width="7.5703125" style="143" customWidth="1"/>
    <col min="13062" max="13062" width="14.5703125" style="143" customWidth="1"/>
    <col min="13063" max="13312" width="9.140625" style="143"/>
    <col min="13313" max="13313" width="77.85546875" style="143" customWidth="1"/>
    <col min="13314" max="13314" width="10.5703125" style="143" customWidth="1"/>
    <col min="13315" max="13315" width="7.42578125" style="143" customWidth="1"/>
    <col min="13316" max="13316" width="7.7109375" style="143" customWidth="1"/>
    <col min="13317" max="13317" width="7.5703125" style="143" customWidth="1"/>
    <col min="13318" max="13318" width="14.5703125" style="143" customWidth="1"/>
    <col min="13319" max="13568" width="9.140625" style="143"/>
    <col min="13569" max="13569" width="77.85546875" style="143" customWidth="1"/>
    <col min="13570" max="13570" width="10.5703125" style="143" customWidth="1"/>
    <col min="13571" max="13571" width="7.42578125" style="143" customWidth="1"/>
    <col min="13572" max="13572" width="7.7109375" style="143" customWidth="1"/>
    <col min="13573" max="13573" width="7.5703125" style="143" customWidth="1"/>
    <col min="13574" max="13574" width="14.5703125" style="143" customWidth="1"/>
    <col min="13575" max="13824" width="9.140625" style="143"/>
    <col min="13825" max="13825" width="77.85546875" style="143" customWidth="1"/>
    <col min="13826" max="13826" width="10.5703125" style="143" customWidth="1"/>
    <col min="13827" max="13827" width="7.42578125" style="143" customWidth="1"/>
    <col min="13828" max="13828" width="7.7109375" style="143" customWidth="1"/>
    <col min="13829" max="13829" width="7.5703125" style="143" customWidth="1"/>
    <col min="13830" max="13830" width="14.5703125" style="143" customWidth="1"/>
    <col min="13831" max="14080" width="9.140625" style="143"/>
    <col min="14081" max="14081" width="77.85546875" style="143" customWidth="1"/>
    <col min="14082" max="14082" width="10.5703125" style="143" customWidth="1"/>
    <col min="14083" max="14083" width="7.42578125" style="143" customWidth="1"/>
    <col min="14084" max="14084" width="7.7109375" style="143" customWidth="1"/>
    <col min="14085" max="14085" width="7.5703125" style="143" customWidth="1"/>
    <col min="14086" max="14086" width="14.5703125" style="143" customWidth="1"/>
    <col min="14087" max="14336" width="9.140625" style="143"/>
    <col min="14337" max="14337" width="77.85546875" style="143" customWidth="1"/>
    <col min="14338" max="14338" width="10.5703125" style="143" customWidth="1"/>
    <col min="14339" max="14339" width="7.42578125" style="143" customWidth="1"/>
    <col min="14340" max="14340" width="7.7109375" style="143" customWidth="1"/>
    <col min="14341" max="14341" width="7.5703125" style="143" customWidth="1"/>
    <col min="14342" max="14342" width="14.5703125" style="143" customWidth="1"/>
    <col min="14343" max="14592" width="9.140625" style="143"/>
    <col min="14593" max="14593" width="77.85546875" style="143" customWidth="1"/>
    <col min="14594" max="14594" width="10.5703125" style="143" customWidth="1"/>
    <col min="14595" max="14595" width="7.42578125" style="143" customWidth="1"/>
    <col min="14596" max="14596" width="7.7109375" style="143" customWidth="1"/>
    <col min="14597" max="14597" width="7.5703125" style="143" customWidth="1"/>
    <col min="14598" max="14598" width="14.5703125" style="143" customWidth="1"/>
    <col min="14599" max="14848" width="9.140625" style="143"/>
    <col min="14849" max="14849" width="77.85546875" style="143" customWidth="1"/>
    <col min="14850" max="14850" width="10.5703125" style="143" customWidth="1"/>
    <col min="14851" max="14851" width="7.42578125" style="143" customWidth="1"/>
    <col min="14852" max="14852" width="7.7109375" style="143" customWidth="1"/>
    <col min="14853" max="14853" width="7.5703125" style="143" customWidth="1"/>
    <col min="14854" max="14854" width="14.5703125" style="143" customWidth="1"/>
    <col min="14855" max="15104" width="9.140625" style="143"/>
    <col min="15105" max="15105" width="77.85546875" style="143" customWidth="1"/>
    <col min="15106" max="15106" width="10.5703125" style="143" customWidth="1"/>
    <col min="15107" max="15107" width="7.42578125" style="143" customWidth="1"/>
    <col min="15108" max="15108" width="7.7109375" style="143" customWidth="1"/>
    <col min="15109" max="15109" width="7.5703125" style="143" customWidth="1"/>
    <col min="15110" max="15110" width="14.5703125" style="143" customWidth="1"/>
    <col min="15111" max="15360" width="9.140625" style="143"/>
    <col min="15361" max="15361" width="77.85546875" style="143" customWidth="1"/>
    <col min="15362" max="15362" width="10.5703125" style="143" customWidth="1"/>
    <col min="15363" max="15363" width="7.42578125" style="143" customWidth="1"/>
    <col min="15364" max="15364" width="7.7109375" style="143" customWidth="1"/>
    <col min="15365" max="15365" width="7.5703125" style="143" customWidth="1"/>
    <col min="15366" max="15366" width="14.5703125" style="143" customWidth="1"/>
    <col min="15367" max="15616" width="9.140625" style="143"/>
    <col min="15617" max="15617" width="77.85546875" style="143" customWidth="1"/>
    <col min="15618" max="15618" width="10.5703125" style="143" customWidth="1"/>
    <col min="15619" max="15619" width="7.42578125" style="143" customWidth="1"/>
    <col min="15620" max="15620" width="7.7109375" style="143" customWidth="1"/>
    <col min="15621" max="15621" width="7.5703125" style="143" customWidth="1"/>
    <col min="15622" max="15622" width="14.5703125" style="143" customWidth="1"/>
    <col min="15623" max="15872" width="9.140625" style="143"/>
    <col min="15873" max="15873" width="77.85546875" style="143" customWidth="1"/>
    <col min="15874" max="15874" width="10.5703125" style="143" customWidth="1"/>
    <col min="15875" max="15875" width="7.42578125" style="143" customWidth="1"/>
    <col min="15876" max="15876" width="7.7109375" style="143" customWidth="1"/>
    <col min="15877" max="15877" width="7.5703125" style="143" customWidth="1"/>
    <col min="15878" max="15878" width="14.5703125" style="143" customWidth="1"/>
    <col min="15879" max="16128" width="9.140625" style="143"/>
    <col min="16129" max="16129" width="77.85546875" style="143" customWidth="1"/>
    <col min="16130" max="16130" width="10.5703125" style="143" customWidth="1"/>
    <col min="16131" max="16131" width="7.42578125" style="143" customWidth="1"/>
    <col min="16132" max="16132" width="7.7109375" style="143" customWidth="1"/>
    <col min="16133" max="16133" width="7.5703125" style="143" customWidth="1"/>
    <col min="16134" max="16134" width="14.5703125" style="143" customWidth="1"/>
    <col min="16135" max="16384" width="9.140625" style="143"/>
  </cols>
  <sheetData>
    <row r="1" spans="1:14" ht="15.75" x14ac:dyDescent="0.25">
      <c r="D1" s="232" t="s">
        <v>1227</v>
      </c>
      <c r="E1" s="232"/>
      <c r="F1" s="790"/>
    </row>
    <row r="2" spans="1:14" ht="15.75" x14ac:dyDescent="0.25">
      <c r="D2" s="232" t="s">
        <v>542</v>
      </c>
      <c r="E2" s="232"/>
      <c r="F2" s="790"/>
    </row>
    <row r="3" spans="1:14" ht="15.75" x14ac:dyDescent="0.25">
      <c r="D3" s="232" t="s">
        <v>352</v>
      </c>
      <c r="E3" s="232"/>
      <c r="F3" s="790"/>
    </row>
    <row r="4" spans="1:14" ht="15.75" x14ac:dyDescent="0.25">
      <c r="D4" s="232" t="s">
        <v>1202</v>
      </c>
      <c r="E4" s="232"/>
      <c r="F4" s="790"/>
    </row>
    <row r="6" spans="1:14" ht="39" customHeight="1" x14ac:dyDescent="0.25">
      <c r="A6" s="1040" t="s">
        <v>1203</v>
      </c>
      <c r="B6" s="1040"/>
      <c r="C6" s="1040"/>
      <c r="D6" s="1040"/>
      <c r="E6" s="1040"/>
      <c r="F6" s="1040"/>
    </row>
    <row r="7" spans="1:14" ht="13.5" thickBot="1" x14ac:dyDescent="0.25"/>
    <row r="8" spans="1:14" s="446" customFormat="1" ht="12.75" customHeight="1" x14ac:dyDescent="0.25">
      <c r="A8" s="1041" t="s">
        <v>353</v>
      </c>
      <c r="B8" s="1043" t="s">
        <v>656</v>
      </c>
      <c r="C8" s="1043" t="s">
        <v>354</v>
      </c>
      <c r="D8" s="1043" t="s">
        <v>355</v>
      </c>
      <c r="E8" s="1043" t="s">
        <v>544</v>
      </c>
      <c r="F8" s="1045" t="s">
        <v>659</v>
      </c>
      <c r="G8" s="792"/>
      <c r="H8" s="792"/>
    </row>
    <row r="9" spans="1:14" s="446" customFormat="1" x14ac:dyDescent="0.25">
      <c r="A9" s="1042"/>
      <c r="B9" s="1044"/>
      <c r="C9" s="1044"/>
      <c r="D9" s="1044"/>
      <c r="E9" s="1044"/>
      <c r="F9" s="1046"/>
      <c r="G9" s="792"/>
      <c r="H9" s="792"/>
    </row>
    <row r="10" spans="1:14" s="797" customFormat="1" ht="11.25" x14ac:dyDescent="0.25">
      <c r="A10" s="793">
        <v>1</v>
      </c>
      <c r="B10" s="794">
        <v>2</v>
      </c>
      <c r="C10" s="794">
        <v>3</v>
      </c>
      <c r="D10" s="794">
        <v>4</v>
      </c>
      <c r="E10" s="794">
        <v>5</v>
      </c>
      <c r="F10" s="795">
        <v>6</v>
      </c>
      <c r="G10" s="796"/>
      <c r="H10" s="796"/>
    </row>
    <row r="11" spans="1:14" s="446" customFormat="1" ht="15.75" hidden="1" x14ac:dyDescent="0.25">
      <c r="A11" s="798"/>
      <c r="B11" s="799"/>
      <c r="C11" s="799"/>
      <c r="D11" s="799"/>
      <c r="E11" s="799"/>
      <c r="F11" s="800"/>
      <c r="G11" s="792"/>
      <c r="H11" s="792"/>
    </row>
    <row r="12" spans="1:14" s="149" customFormat="1" ht="47.25" x14ac:dyDescent="0.25">
      <c r="A12" s="801" t="s">
        <v>1204</v>
      </c>
      <c r="B12" s="248"/>
      <c r="C12" s="802"/>
      <c r="D12" s="802"/>
      <c r="E12" s="802"/>
      <c r="F12" s="803">
        <f>SUM(F13:F14)</f>
        <v>1703.4</v>
      </c>
      <c r="G12" s="804"/>
      <c r="H12" s="805"/>
      <c r="I12" s="806"/>
      <c r="J12" s="806"/>
      <c r="K12" s="806"/>
      <c r="L12" s="806"/>
      <c r="M12" s="806"/>
      <c r="N12" s="806"/>
    </row>
    <row r="13" spans="1:14" s="149" customFormat="1" ht="31.5" x14ac:dyDescent="0.25">
      <c r="A13" s="807" t="s">
        <v>1205</v>
      </c>
      <c r="B13" s="808" t="s">
        <v>1206</v>
      </c>
      <c r="C13" s="809" t="s">
        <v>157</v>
      </c>
      <c r="D13" s="809" t="s">
        <v>142</v>
      </c>
      <c r="E13" s="809" t="s">
        <v>640</v>
      </c>
      <c r="F13" s="810">
        <v>878.4</v>
      </c>
      <c r="G13" s="804"/>
      <c r="H13" s="805"/>
      <c r="I13" s="806"/>
      <c r="J13" s="806"/>
      <c r="K13" s="806"/>
      <c r="L13" s="806"/>
      <c r="M13" s="806"/>
      <c r="N13" s="806"/>
    </row>
    <row r="14" spans="1:14" s="149" customFormat="1" ht="31.5" x14ac:dyDescent="0.25">
      <c r="A14" s="807" t="s">
        <v>1207</v>
      </c>
      <c r="B14" s="808" t="s">
        <v>1206</v>
      </c>
      <c r="C14" s="809" t="s">
        <v>157</v>
      </c>
      <c r="D14" s="809" t="s">
        <v>144</v>
      </c>
      <c r="E14" s="809" t="s">
        <v>640</v>
      </c>
      <c r="F14" s="810">
        <v>825</v>
      </c>
      <c r="G14" s="804"/>
      <c r="H14" s="805"/>
      <c r="I14" s="806"/>
      <c r="J14" s="806"/>
      <c r="K14" s="806"/>
      <c r="L14" s="806"/>
      <c r="M14" s="806"/>
      <c r="N14" s="806"/>
    </row>
    <row r="15" spans="1:14" s="149" customFormat="1" ht="47.25" x14ac:dyDescent="0.25">
      <c r="A15" s="807" t="s">
        <v>1208</v>
      </c>
      <c r="B15" s="808"/>
      <c r="C15" s="811" t="s">
        <v>157</v>
      </c>
      <c r="D15" s="811" t="s">
        <v>157</v>
      </c>
      <c r="E15" s="809"/>
      <c r="F15" s="803">
        <f>SUM(F16)</f>
        <v>250</v>
      </c>
      <c r="G15" s="804"/>
      <c r="H15" s="805"/>
      <c r="I15" s="806"/>
      <c r="J15" s="806"/>
      <c r="K15" s="806"/>
      <c r="L15" s="806"/>
      <c r="M15" s="806"/>
      <c r="N15" s="806"/>
    </row>
    <row r="16" spans="1:14" s="149" customFormat="1" ht="15.75" x14ac:dyDescent="0.25">
      <c r="A16" s="807" t="s">
        <v>676</v>
      </c>
      <c r="B16" s="808" t="s">
        <v>1209</v>
      </c>
      <c r="C16" s="809" t="s">
        <v>157</v>
      </c>
      <c r="D16" s="809" t="s">
        <v>157</v>
      </c>
      <c r="E16" s="809" t="s">
        <v>640</v>
      </c>
      <c r="F16" s="812">
        <v>250</v>
      </c>
      <c r="G16" s="805"/>
      <c r="H16" s="805"/>
      <c r="I16" s="806"/>
      <c r="J16" s="806"/>
      <c r="K16" s="806"/>
      <c r="L16" s="806"/>
      <c r="M16" s="806"/>
    </row>
    <row r="17" spans="1:13" s="149" customFormat="1" ht="15.75" x14ac:dyDescent="0.25">
      <c r="A17" s="801" t="s">
        <v>1210</v>
      </c>
      <c r="B17" s="813"/>
      <c r="C17" s="811" t="s">
        <v>157</v>
      </c>
      <c r="D17" s="811" t="s">
        <v>180</v>
      </c>
      <c r="E17" s="811"/>
      <c r="F17" s="814">
        <f>SUM(F18)</f>
        <v>3291.9</v>
      </c>
      <c r="G17" s="805"/>
      <c r="H17" s="805"/>
      <c r="I17" s="806"/>
      <c r="J17" s="806"/>
      <c r="K17" s="806"/>
      <c r="L17" s="806"/>
      <c r="M17" s="806"/>
    </row>
    <row r="18" spans="1:13" s="149" customFormat="1" ht="15.75" x14ac:dyDescent="0.25">
      <c r="A18" s="807" t="s">
        <v>676</v>
      </c>
      <c r="B18" s="808" t="s">
        <v>1211</v>
      </c>
      <c r="C18" s="809" t="s">
        <v>157</v>
      </c>
      <c r="D18" s="809" t="s">
        <v>180</v>
      </c>
      <c r="E18" s="809" t="s">
        <v>640</v>
      </c>
      <c r="F18" s="812">
        <v>3291.9</v>
      </c>
      <c r="G18" s="815"/>
      <c r="H18" s="815"/>
    </row>
    <row r="19" spans="1:13" s="149" customFormat="1" ht="15.75" x14ac:dyDescent="0.25">
      <c r="A19" s="801" t="s">
        <v>1212</v>
      </c>
      <c r="B19" s="813"/>
      <c r="C19" s="811" t="s">
        <v>204</v>
      </c>
      <c r="D19" s="811" t="s">
        <v>142</v>
      </c>
      <c r="E19" s="811"/>
      <c r="F19" s="814">
        <f>SUM(F20)</f>
        <v>5840</v>
      </c>
      <c r="G19" s="815"/>
      <c r="H19" s="815"/>
    </row>
    <row r="20" spans="1:13" s="149" customFormat="1" ht="15.75" x14ac:dyDescent="0.25">
      <c r="A20" s="807" t="s">
        <v>1213</v>
      </c>
      <c r="B20" s="808" t="s">
        <v>1214</v>
      </c>
      <c r="C20" s="809" t="s">
        <v>204</v>
      </c>
      <c r="D20" s="809" t="s">
        <v>142</v>
      </c>
      <c r="E20" s="809" t="s">
        <v>567</v>
      </c>
      <c r="F20" s="812">
        <v>5840</v>
      </c>
      <c r="G20" s="815"/>
      <c r="H20" s="815"/>
    </row>
    <row r="21" spans="1:13" s="149" customFormat="1" ht="15.75" x14ac:dyDescent="0.25">
      <c r="A21" s="801" t="s">
        <v>1215</v>
      </c>
      <c r="B21" s="813"/>
      <c r="C21" s="811" t="s">
        <v>180</v>
      </c>
      <c r="D21" s="811" t="s">
        <v>142</v>
      </c>
      <c r="E21" s="811"/>
      <c r="F21" s="814">
        <v>500</v>
      </c>
      <c r="G21" s="815"/>
      <c r="H21" s="815"/>
    </row>
    <row r="22" spans="1:13" s="149" customFormat="1" ht="31.5" x14ac:dyDescent="0.25">
      <c r="A22" s="807" t="s">
        <v>1216</v>
      </c>
      <c r="B22" s="808" t="s">
        <v>1217</v>
      </c>
      <c r="C22" s="809" t="s">
        <v>180</v>
      </c>
      <c r="D22" s="809" t="s">
        <v>142</v>
      </c>
      <c r="E22" s="809" t="s">
        <v>567</v>
      </c>
      <c r="F22" s="812">
        <v>500</v>
      </c>
      <c r="G22" s="815"/>
      <c r="H22" s="815"/>
    </row>
    <row r="23" spans="1:13" s="149" customFormat="1" ht="31.5" x14ac:dyDescent="0.25">
      <c r="A23" s="801" t="s">
        <v>1218</v>
      </c>
      <c r="B23" s="813"/>
      <c r="C23" s="811" t="s">
        <v>180</v>
      </c>
      <c r="D23" s="811" t="s">
        <v>142</v>
      </c>
      <c r="E23" s="811"/>
      <c r="F23" s="814">
        <f>SUM(F24)</f>
        <v>500</v>
      </c>
      <c r="G23" s="815"/>
      <c r="H23" s="815"/>
    </row>
    <row r="24" spans="1:13" s="149" customFormat="1" ht="31.5" x14ac:dyDescent="0.25">
      <c r="A24" s="807" t="s">
        <v>1216</v>
      </c>
      <c r="B24" s="808" t="s">
        <v>1219</v>
      </c>
      <c r="C24" s="809" t="s">
        <v>180</v>
      </c>
      <c r="D24" s="809" t="s">
        <v>142</v>
      </c>
      <c r="E24" s="809" t="s">
        <v>567</v>
      </c>
      <c r="F24" s="812">
        <v>500</v>
      </c>
      <c r="G24" s="815"/>
      <c r="H24" s="815"/>
    </row>
    <row r="25" spans="1:13" s="149" customFormat="1" ht="47.25" x14ac:dyDescent="0.25">
      <c r="A25" s="801" t="s">
        <v>1220</v>
      </c>
      <c r="B25" s="813"/>
      <c r="C25" s="811" t="s">
        <v>180</v>
      </c>
      <c r="D25" s="811" t="s">
        <v>142</v>
      </c>
      <c r="E25" s="811"/>
      <c r="F25" s="814">
        <f>SUM(F26)</f>
        <v>2000.4</v>
      </c>
      <c r="G25" s="815"/>
      <c r="H25" s="815"/>
    </row>
    <row r="26" spans="1:13" s="149" customFormat="1" ht="31.5" x14ac:dyDescent="0.25">
      <c r="A26" s="807" t="s">
        <v>1216</v>
      </c>
      <c r="B26" s="808" t="s">
        <v>1221</v>
      </c>
      <c r="C26" s="809" t="s">
        <v>180</v>
      </c>
      <c r="D26" s="809" t="s">
        <v>142</v>
      </c>
      <c r="E26" s="809" t="s">
        <v>567</v>
      </c>
      <c r="F26" s="812">
        <v>2000.4</v>
      </c>
      <c r="G26" s="815"/>
      <c r="H26" s="815"/>
    </row>
    <row r="27" spans="1:13" s="149" customFormat="1" ht="31.5" x14ac:dyDescent="0.25">
      <c r="A27" s="801" t="s">
        <v>1222</v>
      </c>
      <c r="B27" s="813"/>
      <c r="C27" s="811" t="s">
        <v>159</v>
      </c>
      <c r="D27" s="816" t="s">
        <v>142</v>
      </c>
      <c r="E27" s="816"/>
      <c r="F27" s="814">
        <f>SUM(F28)</f>
        <v>2375.4</v>
      </c>
      <c r="G27" s="815"/>
      <c r="H27" s="815"/>
    </row>
    <row r="28" spans="1:13" ht="15.75" x14ac:dyDescent="0.25">
      <c r="A28" s="817" t="s">
        <v>115</v>
      </c>
      <c r="B28" s="818" t="s">
        <v>1223</v>
      </c>
      <c r="C28" s="809" t="s">
        <v>159</v>
      </c>
      <c r="D28" s="819" t="s">
        <v>142</v>
      </c>
      <c r="E28" s="809" t="s">
        <v>650</v>
      </c>
      <c r="F28" s="820">
        <v>2375.4</v>
      </c>
      <c r="G28" s="821"/>
      <c r="H28" s="821"/>
    </row>
    <row r="29" spans="1:13" ht="16.5" thickBot="1" x14ac:dyDescent="0.3">
      <c r="A29" s="822" t="s">
        <v>555</v>
      </c>
      <c r="B29" s="823"/>
      <c r="C29" s="823"/>
      <c r="D29" s="823"/>
      <c r="E29" s="823"/>
      <c r="F29" s="824">
        <f>SUM(F12+F15+F17+F19+F21+F23+F25+F27)</f>
        <v>16461.099999999999</v>
      </c>
    </row>
  </sheetData>
  <mergeCells count="7">
    <mergeCell ref="A6:F6"/>
    <mergeCell ref="A8:A9"/>
    <mergeCell ref="B8:B9"/>
    <mergeCell ref="C8:C9"/>
    <mergeCell ref="D8:D9"/>
    <mergeCell ref="E8:E9"/>
    <mergeCell ref="F8:F9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30"/>
  <sheetViews>
    <sheetView workbookViewId="0">
      <pane xSplit="1" ySplit="10" topLeftCell="B131" activePane="bottomRight" state="frozen"/>
      <selection activeCell="H4" sqref="H4:I4"/>
      <selection pane="topRight" activeCell="H4" sqref="H4:I4"/>
      <selection pane="bottomLeft" activeCell="H4" sqref="H4:I4"/>
      <selection pane="bottomRight" activeCell="A4" sqref="A4"/>
    </sheetView>
  </sheetViews>
  <sheetFormatPr defaultRowHeight="12.75" outlineLevelCol="1" x14ac:dyDescent="0.2"/>
  <cols>
    <col min="1" max="1" width="77.7109375" style="868" customWidth="1"/>
    <col min="2" max="2" width="4.28515625" style="887" customWidth="1"/>
    <col min="3" max="3" width="5.28515625" style="868" customWidth="1"/>
    <col min="4" max="4" width="5" style="868" customWidth="1"/>
    <col min="5" max="5" width="7.85546875" style="868" customWidth="1"/>
    <col min="6" max="6" width="5.85546875" style="868" customWidth="1"/>
    <col min="7" max="14" width="13.140625" style="945" hidden="1" customWidth="1" outlineLevel="1"/>
    <col min="15" max="15" width="13.140625" style="945" customWidth="1" collapsed="1"/>
    <col min="16" max="17" width="13.140625" style="945" customWidth="1"/>
    <col min="18" max="18" width="13.5703125" style="945" customWidth="1"/>
    <col min="19" max="19" width="13" style="945" customWidth="1"/>
    <col min="20" max="263" width="9.140625" style="868"/>
    <col min="264" max="264" width="45.140625" style="868" customWidth="1"/>
    <col min="265" max="265" width="4.28515625" style="868" customWidth="1"/>
    <col min="266" max="266" width="5.28515625" style="868" customWidth="1"/>
    <col min="267" max="267" width="5" style="868" customWidth="1"/>
    <col min="268" max="268" width="7.85546875" style="868" customWidth="1"/>
    <col min="269" max="269" width="4.85546875" style="868" customWidth="1"/>
    <col min="270" max="270" width="11.42578125" style="868" customWidth="1"/>
    <col min="271" max="271" width="10.85546875" style="868" customWidth="1"/>
    <col min="272" max="272" width="10.28515625" style="868" customWidth="1"/>
    <col min="273" max="273" width="11.140625" style="868" customWidth="1"/>
    <col min="274" max="274" width="11.42578125" style="868" customWidth="1"/>
    <col min="275" max="519" width="9.140625" style="868"/>
    <col min="520" max="520" width="45.140625" style="868" customWidth="1"/>
    <col min="521" max="521" width="4.28515625" style="868" customWidth="1"/>
    <col min="522" max="522" width="5.28515625" style="868" customWidth="1"/>
    <col min="523" max="523" width="5" style="868" customWidth="1"/>
    <col min="524" max="524" width="7.85546875" style="868" customWidth="1"/>
    <col min="525" max="525" width="4.85546875" style="868" customWidth="1"/>
    <col min="526" max="526" width="11.42578125" style="868" customWidth="1"/>
    <col min="527" max="527" width="10.85546875" style="868" customWidth="1"/>
    <col min="528" max="528" width="10.28515625" style="868" customWidth="1"/>
    <col min="529" max="529" width="11.140625" style="868" customWidth="1"/>
    <col min="530" max="530" width="11.42578125" style="868" customWidth="1"/>
    <col min="531" max="775" width="9.140625" style="868"/>
    <col min="776" max="776" width="45.140625" style="868" customWidth="1"/>
    <col min="777" max="777" width="4.28515625" style="868" customWidth="1"/>
    <col min="778" max="778" width="5.28515625" style="868" customWidth="1"/>
    <col min="779" max="779" width="5" style="868" customWidth="1"/>
    <col min="780" max="780" width="7.85546875" style="868" customWidth="1"/>
    <col min="781" max="781" width="4.85546875" style="868" customWidth="1"/>
    <col min="782" max="782" width="11.42578125" style="868" customWidth="1"/>
    <col min="783" max="783" width="10.85546875" style="868" customWidth="1"/>
    <col min="784" max="784" width="10.28515625" style="868" customWidth="1"/>
    <col min="785" max="785" width="11.140625" style="868" customWidth="1"/>
    <col min="786" max="786" width="11.42578125" style="868" customWidth="1"/>
    <col min="787" max="1031" width="9.140625" style="868"/>
    <col min="1032" max="1032" width="45.140625" style="868" customWidth="1"/>
    <col min="1033" max="1033" width="4.28515625" style="868" customWidth="1"/>
    <col min="1034" max="1034" width="5.28515625" style="868" customWidth="1"/>
    <col min="1035" max="1035" width="5" style="868" customWidth="1"/>
    <col min="1036" max="1036" width="7.85546875" style="868" customWidth="1"/>
    <col min="1037" max="1037" width="4.85546875" style="868" customWidth="1"/>
    <col min="1038" max="1038" width="11.42578125" style="868" customWidth="1"/>
    <col min="1039" max="1039" width="10.85546875" style="868" customWidth="1"/>
    <col min="1040" max="1040" width="10.28515625" style="868" customWidth="1"/>
    <col min="1041" max="1041" width="11.140625" style="868" customWidth="1"/>
    <col min="1042" max="1042" width="11.42578125" style="868" customWidth="1"/>
    <col min="1043" max="1287" width="9.140625" style="868"/>
    <col min="1288" max="1288" width="45.140625" style="868" customWidth="1"/>
    <col min="1289" max="1289" width="4.28515625" style="868" customWidth="1"/>
    <col min="1290" max="1290" width="5.28515625" style="868" customWidth="1"/>
    <col min="1291" max="1291" width="5" style="868" customWidth="1"/>
    <col min="1292" max="1292" width="7.85546875" style="868" customWidth="1"/>
    <col min="1293" max="1293" width="4.85546875" style="868" customWidth="1"/>
    <col min="1294" max="1294" width="11.42578125" style="868" customWidth="1"/>
    <col min="1295" max="1295" width="10.85546875" style="868" customWidth="1"/>
    <col min="1296" max="1296" width="10.28515625" style="868" customWidth="1"/>
    <col min="1297" max="1297" width="11.140625" style="868" customWidth="1"/>
    <col min="1298" max="1298" width="11.42578125" style="868" customWidth="1"/>
    <col min="1299" max="1543" width="9.140625" style="868"/>
    <col min="1544" max="1544" width="45.140625" style="868" customWidth="1"/>
    <col min="1545" max="1545" width="4.28515625" style="868" customWidth="1"/>
    <col min="1546" max="1546" width="5.28515625" style="868" customWidth="1"/>
    <col min="1547" max="1547" width="5" style="868" customWidth="1"/>
    <col min="1548" max="1548" width="7.85546875" style="868" customWidth="1"/>
    <col min="1549" max="1549" width="4.85546875" style="868" customWidth="1"/>
    <col min="1550" max="1550" width="11.42578125" style="868" customWidth="1"/>
    <col min="1551" max="1551" width="10.85546875" style="868" customWidth="1"/>
    <col min="1552" max="1552" width="10.28515625" style="868" customWidth="1"/>
    <col min="1553" max="1553" width="11.140625" style="868" customWidth="1"/>
    <col min="1554" max="1554" width="11.42578125" style="868" customWidth="1"/>
    <col min="1555" max="1799" width="9.140625" style="868"/>
    <col min="1800" max="1800" width="45.140625" style="868" customWidth="1"/>
    <col min="1801" max="1801" width="4.28515625" style="868" customWidth="1"/>
    <col min="1802" max="1802" width="5.28515625" style="868" customWidth="1"/>
    <col min="1803" max="1803" width="5" style="868" customWidth="1"/>
    <col min="1804" max="1804" width="7.85546875" style="868" customWidth="1"/>
    <col min="1805" max="1805" width="4.85546875" style="868" customWidth="1"/>
    <col min="1806" max="1806" width="11.42578125" style="868" customWidth="1"/>
    <col min="1807" max="1807" width="10.85546875" style="868" customWidth="1"/>
    <col min="1808" max="1808" width="10.28515625" style="868" customWidth="1"/>
    <col min="1809" max="1809" width="11.140625" style="868" customWidth="1"/>
    <col min="1810" max="1810" width="11.42578125" style="868" customWidth="1"/>
    <col min="1811" max="2055" width="9.140625" style="868"/>
    <col min="2056" max="2056" width="45.140625" style="868" customWidth="1"/>
    <col min="2057" max="2057" width="4.28515625" style="868" customWidth="1"/>
    <col min="2058" max="2058" width="5.28515625" style="868" customWidth="1"/>
    <col min="2059" max="2059" width="5" style="868" customWidth="1"/>
    <col min="2060" max="2060" width="7.85546875" style="868" customWidth="1"/>
    <col min="2061" max="2061" width="4.85546875" style="868" customWidth="1"/>
    <col min="2062" max="2062" width="11.42578125" style="868" customWidth="1"/>
    <col min="2063" max="2063" width="10.85546875" style="868" customWidth="1"/>
    <col min="2064" max="2064" width="10.28515625" style="868" customWidth="1"/>
    <col min="2065" max="2065" width="11.140625" style="868" customWidth="1"/>
    <col min="2066" max="2066" width="11.42578125" style="868" customWidth="1"/>
    <col min="2067" max="2311" width="9.140625" style="868"/>
    <col min="2312" max="2312" width="45.140625" style="868" customWidth="1"/>
    <col min="2313" max="2313" width="4.28515625" style="868" customWidth="1"/>
    <col min="2314" max="2314" width="5.28515625" style="868" customWidth="1"/>
    <col min="2315" max="2315" width="5" style="868" customWidth="1"/>
    <col min="2316" max="2316" width="7.85546875" style="868" customWidth="1"/>
    <col min="2317" max="2317" width="4.85546875" style="868" customWidth="1"/>
    <col min="2318" max="2318" width="11.42578125" style="868" customWidth="1"/>
    <col min="2319" max="2319" width="10.85546875" style="868" customWidth="1"/>
    <col min="2320" max="2320" width="10.28515625" style="868" customWidth="1"/>
    <col min="2321" max="2321" width="11.140625" style="868" customWidth="1"/>
    <col min="2322" max="2322" width="11.42578125" style="868" customWidth="1"/>
    <col min="2323" max="2567" width="9.140625" style="868"/>
    <col min="2568" max="2568" width="45.140625" style="868" customWidth="1"/>
    <col min="2569" max="2569" width="4.28515625" style="868" customWidth="1"/>
    <col min="2570" max="2570" width="5.28515625" style="868" customWidth="1"/>
    <col min="2571" max="2571" width="5" style="868" customWidth="1"/>
    <col min="2572" max="2572" width="7.85546875" style="868" customWidth="1"/>
    <col min="2573" max="2573" width="4.85546875" style="868" customWidth="1"/>
    <col min="2574" max="2574" width="11.42578125" style="868" customWidth="1"/>
    <col min="2575" max="2575" width="10.85546875" style="868" customWidth="1"/>
    <col min="2576" max="2576" width="10.28515625" style="868" customWidth="1"/>
    <col min="2577" max="2577" width="11.140625" style="868" customWidth="1"/>
    <col min="2578" max="2578" width="11.42578125" style="868" customWidth="1"/>
    <col min="2579" max="2823" width="9.140625" style="868"/>
    <col min="2824" max="2824" width="45.140625" style="868" customWidth="1"/>
    <col min="2825" max="2825" width="4.28515625" style="868" customWidth="1"/>
    <col min="2826" max="2826" width="5.28515625" style="868" customWidth="1"/>
    <col min="2827" max="2827" width="5" style="868" customWidth="1"/>
    <col min="2828" max="2828" width="7.85546875" style="868" customWidth="1"/>
    <col min="2829" max="2829" width="4.85546875" style="868" customWidth="1"/>
    <col min="2830" max="2830" width="11.42578125" style="868" customWidth="1"/>
    <col min="2831" max="2831" width="10.85546875" style="868" customWidth="1"/>
    <col min="2832" max="2832" width="10.28515625" style="868" customWidth="1"/>
    <col min="2833" max="2833" width="11.140625" style="868" customWidth="1"/>
    <col min="2834" max="2834" width="11.42578125" style="868" customWidth="1"/>
    <col min="2835" max="3079" width="9.140625" style="868"/>
    <col min="3080" max="3080" width="45.140625" style="868" customWidth="1"/>
    <col min="3081" max="3081" width="4.28515625" style="868" customWidth="1"/>
    <col min="3082" max="3082" width="5.28515625" style="868" customWidth="1"/>
    <col min="3083" max="3083" width="5" style="868" customWidth="1"/>
    <col min="3084" max="3084" width="7.85546875" style="868" customWidth="1"/>
    <col min="3085" max="3085" width="4.85546875" style="868" customWidth="1"/>
    <col min="3086" max="3086" width="11.42578125" style="868" customWidth="1"/>
    <col min="3087" max="3087" width="10.85546875" style="868" customWidth="1"/>
    <col min="3088" max="3088" width="10.28515625" style="868" customWidth="1"/>
    <col min="3089" max="3089" width="11.140625" style="868" customWidth="1"/>
    <col min="3090" max="3090" width="11.42578125" style="868" customWidth="1"/>
    <col min="3091" max="3335" width="9.140625" style="868"/>
    <col min="3336" max="3336" width="45.140625" style="868" customWidth="1"/>
    <col min="3337" max="3337" width="4.28515625" style="868" customWidth="1"/>
    <col min="3338" max="3338" width="5.28515625" style="868" customWidth="1"/>
    <col min="3339" max="3339" width="5" style="868" customWidth="1"/>
    <col min="3340" max="3340" width="7.85546875" style="868" customWidth="1"/>
    <col min="3341" max="3341" width="4.85546875" style="868" customWidth="1"/>
    <col min="3342" max="3342" width="11.42578125" style="868" customWidth="1"/>
    <col min="3343" max="3343" width="10.85546875" style="868" customWidth="1"/>
    <col min="3344" max="3344" width="10.28515625" style="868" customWidth="1"/>
    <col min="3345" max="3345" width="11.140625" style="868" customWidth="1"/>
    <col min="3346" max="3346" width="11.42578125" style="868" customWidth="1"/>
    <col min="3347" max="3591" width="9.140625" style="868"/>
    <col min="3592" max="3592" width="45.140625" style="868" customWidth="1"/>
    <col min="3593" max="3593" width="4.28515625" style="868" customWidth="1"/>
    <col min="3594" max="3594" width="5.28515625" style="868" customWidth="1"/>
    <col min="3595" max="3595" width="5" style="868" customWidth="1"/>
    <col min="3596" max="3596" width="7.85546875" style="868" customWidth="1"/>
    <col min="3597" max="3597" width="4.85546875" style="868" customWidth="1"/>
    <col min="3598" max="3598" width="11.42578125" style="868" customWidth="1"/>
    <col min="3599" max="3599" width="10.85546875" style="868" customWidth="1"/>
    <col min="3600" max="3600" width="10.28515625" style="868" customWidth="1"/>
    <col min="3601" max="3601" width="11.140625" style="868" customWidth="1"/>
    <col min="3602" max="3602" width="11.42578125" style="868" customWidth="1"/>
    <col min="3603" max="3847" width="9.140625" style="868"/>
    <col min="3848" max="3848" width="45.140625" style="868" customWidth="1"/>
    <col min="3849" max="3849" width="4.28515625" style="868" customWidth="1"/>
    <col min="3850" max="3850" width="5.28515625" style="868" customWidth="1"/>
    <col min="3851" max="3851" width="5" style="868" customWidth="1"/>
    <col min="3852" max="3852" width="7.85546875" style="868" customWidth="1"/>
    <col min="3853" max="3853" width="4.85546875" style="868" customWidth="1"/>
    <col min="3854" max="3854" width="11.42578125" style="868" customWidth="1"/>
    <col min="3855" max="3855" width="10.85546875" style="868" customWidth="1"/>
    <col min="3856" max="3856" width="10.28515625" style="868" customWidth="1"/>
    <col min="3857" max="3857" width="11.140625" style="868" customWidth="1"/>
    <col min="3858" max="3858" width="11.42578125" style="868" customWidth="1"/>
    <col min="3859" max="4103" width="9.140625" style="868"/>
    <col min="4104" max="4104" width="45.140625" style="868" customWidth="1"/>
    <col min="4105" max="4105" width="4.28515625" style="868" customWidth="1"/>
    <col min="4106" max="4106" width="5.28515625" style="868" customWidth="1"/>
    <col min="4107" max="4107" width="5" style="868" customWidth="1"/>
    <col min="4108" max="4108" width="7.85546875" style="868" customWidth="1"/>
    <col min="4109" max="4109" width="4.85546875" style="868" customWidth="1"/>
    <col min="4110" max="4110" width="11.42578125" style="868" customWidth="1"/>
    <col min="4111" max="4111" width="10.85546875" style="868" customWidth="1"/>
    <col min="4112" max="4112" width="10.28515625" style="868" customWidth="1"/>
    <col min="4113" max="4113" width="11.140625" style="868" customWidth="1"/>
    <col min="4114" max="4114" width="11.42578125" style="868" customWidth="1"/>
    <col min="4115" max="4359" width="9.140625" style="868"/>
    <col min="4360" max="4360" width="45.140625" style="868" customWidth="1"/>
    <col min="4361" max="4361" width="4.28515625" style="868" customWidth="1"/>
    <col min="4362" max="4362" width="5.28515625" style="868" customWidth="1"/>
    <col min="4363" max="4363" width="5" style="868" customWidth="1"/>
    <col min="4364" max="4364" width="7.85546875" style="868" customWidth="1"/>
    <col min="4365" max="4365" width="4.85546875" style="868" customWidth="1"/>
    <col min="4366" max="4366" width="11.42578125" style="868" customWidth="1"/>
    <col min="4367" max="4367" width="10.85546875" style="868" customWidth="1"/>
    <col min="4368" max="4368" width="10.28515625" style="868" customWidth="1"/>
    <col min="4369" max="4369" width="11.140625" style="868" customWidth="1"/>
    <col min="4370" max="4370" width="11.42578125" style="868" customWidth="1"/>
    <col min="4371" max="4615" width="9.140625" style="868"/>
    <col min="4616" max="4616" width="45.140625" style="868" customWidth="1"/>
    <col min="4617" max="4617" width="4.28515625" style="868" customWidth="1"/>
    <col min="4618" max="4618" width="5.28515625" style="868" customWidth="1"/>
    <col min="4619" max="4619" width="5" style="868" customWidth="1"/>
    <col min="4620" max="4620" width="7.85546875" style="868" customWidth="1"/>
    <col min="4621" max="4621" width="4.85546875" style="868" customWidth="1"/>
    <col min="4622" max="4622" width="11.42578125" style="868" customWidth="1"/>
    <col min="4623" max="4623" width="10.85546875" style="868" customWidth="1"/>
    <col min="4624" max="4624" width="10.28515625" style="868" customWidth="1"/>
    <col min="4625" max="4625" width="11.140625" style="868" customWidth="1"/>
    <col min="4626" max="4626" width="11.42578125" style="868" customWidth="1"/>
    <col min="4627" max="4871" width="9.140625" style="868"/>
    <col min="4872" max="4872" width="45.140625" style="868" customWidth="1"/>
    <col min="4873" max="4873" width="4.28515625" style="868" customWidth="1"/>
    <col min="4874" max="4874" width="5.28515625" style="868" customWidth="1"/>
    <col min="4875" max="4875" width="5" style="868" customWidth="1"/>
    <col min="4876" max="4876" width="7.85546875" style="868" customWidth="1"/>
    <col min="4877" max="4877" width="4.85546875" style="868" customWidth="1"/>
    <col min="4878" max="4878" width="11.42578125" style="868" customWidth="1"/>
    <col min="4879" max="4879" width="10.85546875" style="868" customWidth="1"/>
    <col min="4880" max="4880" width="10.28515625" style="868" customWidth="1"/>
    <col min="4881" max="4881" width="11.140625" style="868" customWidth="1"/>
    <col min="4882" max="4882" width="11.42578125" style="868" customWidth="1"/>
    <col min="4883" max="5127" width="9.140625" style="868"/>
    <col min="5128" max="5128" width="45.140625" style="868" customWidth="1"/>
    <col min="5129" max="5129" width="4.28515625" style="868" customWidth="1"/>
    <col min="5130" max="5130" width="5.28515625" style="868" customWidth="1"/>
    <col min="5131" max="5131" width="5" style="868" customWidth="1"/>
    <col min="5132" max="5132" width="7.85546875" style="868" customWidth="1"/>
    <col min="5133" max="5133" width="4.85546875" style="868" customWidth="1"/>
    <col min="5134" max="5134" width="11.42578125" style="868" customWidth="1"/>
    <col min="5135" max="5135" width="10.85546875" style="868" customWidth="1"/>
    <col min="5136" max="5136" width="10.28515625" style="868" customWidth="1"/>
    <col min="5137" max="5137" width="11.140625" style="868" customWidth="1"/>
    <col min="5138" max="5138" width="11.42578125" style="868" customWidth="1"/>
    <col min="5139" max="5383" width="9.140625" style="868"/>
    <col min="5384" max="5384" width="45.140625" style="868" customWidth="1"/>
    <col min="5385" max="5385" width="4.28515625" style="868" customWidth="1"/>
    <col min="5386" max="5386" width="5.28515625" style="868" customWidth="1"/>
    <col min="5387" max="5387" width="5" style="868" customWidth="1"/>
    <col min="5388" max="5388" width="7.85546875" style="868" customWidth="1"/>
    <col min="5389" max="5389" width="4.85546875" style="868" customWidth="1"/>
    <col min="5390" max="5390" width="11.42578125" style="868" customWidth="1"/>
    <col min="5391" max="5391" width="10.85546875" style="868" customWidth="1"/>
    <col min="5392" max="5392" width="10.28515625" style="868" customWidth="1"/>
    <col min="5393" max="5393" width="11.140625" style="868" customWidth="1"/>
    <col min="5394" max="5394" width="11.42578125" style="868" customWidth="1"/>
    <col min="5395" max="5639" width="9.140625" style="868"/>
    <col min="5640" max="5640" width="45.140625" style="868" customWidth="1"/>
    <col min="5641" max="5641" width="4.28515625" style="868" customWidth="1"/>
    <col min="5642" max="5642" width="5.28515625" style="868" customWidth="1"/>
    <col min="5643" max="5643" width="5" style="868" customWidth="1"/>
    <col min="5644" max="5644" width="7.85546875" style="868" customWidth="1"/>
    <col min="5645" max="5645" width="4.85546875" style="868" customWidth="1"/>
    <col min="5646" max="5646" width="11.42578125" style="868" customWidth="1"/>
    <col min="5647" max="5647" width="10.85546875" style="868" customWidth="1"/>
    <col min="5648" max="5648" width="10.28515625" style="868" customWidth="1"/>
    <col min="5649" max="5649" width="11.140625" style="868" customWidth="1"/>
    <col min="5650" max="5650" width="11.42578125" style="868" customWidth="1"/>
    <col min="5651" max="5895" width="9.140625" style="868"/>
    <col min="5896" max="5896" width="45.140625" style="868" customWidth="1"/>
    <col min="5897" max="5897" width="4.28515625" style="868" customWidth="1"/>
    <col min="5898" max="5898" width="5.28515625" style="868" customWidth="1"/>
    <col min="5899" max="5899" width="5" style="868" customWidth="1"/>
    <col min="5900" max="5900" width="7.85546875" style="868" customWidth="1"/>
    <col min="5901" max="5901" width="4.85546875" style="868" customWidth="1"/>
    <col min="5902" max="5902" width="11.42578125" style="868" customWidth="1"/>
    <col min="5903" max="5903" width="10.85546875" style="868" customWidth="1"/>
    <col min="5904" max="5904" width="10.28515625" style="868" customWidth="1"/>
    <col min="5905" max="5905" width="11.140625" style="868" customWidth="1"/>
    <col min="5906" max="5906" width="11.42578125" style="868" customWidth="1"/>
    <col min="5907" max="6151" width="9.140625" style="868"/>
    <col min="6152" max="6152" width="45.140625" style="868" customWidth="1"/>
    <col min="6153" max="6153" width="4.28515625" style="868" customWidth="1"/>
    <col min="6154" max="6154" width="5.28515625" style="868" customWidth="1"/>
    <col min="6155" max="6155" width="5" style="868" customWidth="1"/>
    <col min="6156" max="6156" width="7.85546875" style="868" customWidth="1"/>
    <col min="6157" max="6157" width="4.85546875" style="868" customWidth="1"/>
    <col min="6158" max="6158" width="11.42578125" style="868" customWidth="1"/>
    <col min="6159" max="6159" width="10.85546875" style="868" customWidth="1"/>
    <col min="6160" max="6160" width="10.28515625" style="868" customWidth="1"/>
    <col min="6161" max="6161" width="11.140625" style="868" customWidth="1"/>
    <col min="6162" max="6162" width="11.42578125" style="868" customWidth="1"/>
    <col min="6163" max="6407" width="9.140625" style="868"/>
    <col min="6408" max="6408" width="45.140625" style="868" customWidth="1"/>
    <col min="6409" max="6409" width="4.28515625" style="868" customWidth="1"/>
    <col min="6410" max="6410" width="5.28515625" style="868" customWidth="1"/>
    <col min="6411" max="6411" width="5" style="868" customWidth="1"/>
    <col min="6412" max="6412" width="7.85546875" style="868" customWidth="1"/>
    <col min="6413" max="6413" width="4.85546875" style="868" customWidth="1"/>
    <col min="6414" max="6414" width="11.42578125" style="868" customWidth="1"/>
    <col min="6415" max="6415" width="10.85546875" style="868" customWidth="1"/>
    <col min="6416" max="6416" width="10.28515625" style="868" customWidth="1"/>
    <col min="6417" max="6417" width="11.140625" style="868" customWidth="1"/>
    <col min="6418" max="6418" width="11.42578125" style="868" customWidth="1"/>
    <col min="6419" max="6663" width="9.140625" style="868"/>
    <col min="6664" max="6664" width="45.140625" style="868" customWidth="1"/>
    <col min="6665" max="6665" width="4.28515625" style="868" customWidth="1"/>
    <col min="6666" max="6666" width="5.28515625" style="868" customWidth="1"/>
    <col min="6667" max="6667" width="5" style="868" customWidth="1"/>
    <col min="6668" max="6668" width="7.85546875" style="868" customWidth="1"/>
    <col min="6669" max="6669" width="4.85546875" style="868" customWidth="1"/>
    <col min="6670" max="6670" width="11.42578125" style="868" customWidth="1"/>
    <col min="6671" max="6671" width="10.85546875" style="868" customWidth="1"/>
    <col min="6672" max="6672" width="10.28515625" style="868" customWidth="1"/>
    <col min="6673" max="6673" width="11.140625" style="868" customWidth="1"/>
    <col min="6674" max="6674" width="11.42578125" style="868" customWidth="1"/>
    <col min="6675" max="6919" width="9.140625" style="868"/>
    <col min="6920" max="6920" width="45.140625" style="868" customWidth="1"/>
    <col min="6921" max="6921" width="4.28515625" style="868" customWidth="1"/>
    <col min="6922" max="6922" width="5.28515625" style="868" customWidth="1"/>
    <col min="6923" max="6923" width="5" style="868" customWidth="1"/>
    <col min="6924" max="6924" width="7.85546875" style="868" customWidth="1"/>
    <col min="6925" max="6925" width="4.85546875" style="868" customWidth="1"/>
    <col min="6926" max="6926" width="11.42578125" style="868" customWidth="1"/>
    <col min="6927" max="6927" width="10.85546875" style="868" customWidth="1"/>
    <col min="6928" max="6928" width="10.28515625" style="868" customWidth="1"/>
    <col min="6929" max="6929" width="11.140625" style="868" customWidth="1"/>
    <col min="6930" max="6930" width="11.42578125" style="868" customWidth="1"/>
    <col min="6931" max="7175" width="9.140625" style="868"/>
    <col min="7176" max="7176" width="45.140625" style="868" customWidth="1"/>
    <col min="7177" max="7177" width="4.28515625" style="868" customWidth="1"/>
    <col min="7178" max="7178" width="5.28515625" style="868" customWidth="1"/>
    <col min="7179" max="7179" width="5" style="868" customWidth="1"/>
    <col min="7180" max="7180" width="7.85546875" style="868" customWidth="1"/>
    <col min="7181" max="7181" width="4.85546875" style="868" customWidth="1"/>
    <col min="7182" max="7182" width="11.42578125" style="868" customWidth="1"/>
    <col min="7183" max="7183" width="10.85546875" style="868" customWidth="1"/>
    <col min="7184" max="7184" width="10.28515625" style="868" customWidth="1"/>
    <col min="7185" max="7185" width="11.140625" style="868" customWidth="1"/>
    <col min="7186" max="7186" width="11.42578125" style="868" customWidth="1"/>
    <col min="7187" max="7431" width="9.140625" style="868"/>
    <col min="7432" max="7432" width="45.140625" style="868" customWidth="1"/>
    <col min="7433" max="7433" width="4.28515625" style="868" customWidth="1"/>
    <col min="7434" max="7434" width="5.28515625" style="868" customWidth="1"/>
    <col min="7435" max="7435" width="5" style="868" customWidth="1"/>
    <col min="7436" max="7436" width="7.85546875" style="868" customWidth="1"/>
    <col min="7437" max="7437" width="4.85546875" style="868" customWidth="1"/>
    <col min="7438" max="7438" width="11.42578125" style="868" customWidth="1"/>
    <col min="7439" max="7439" width="10.85546875" style="868" customWidth="1"/>
    <col min="7440" max="7440" width="10.28515625" style="868" customWidth="1"/>
    <col min="7441" max="7441" width="11.140625" style="868" customWidth="1"/>
    <col min="7442" max="7442" width="11.42578125" style="868" customWidth="1"/>
    <col min="7443" max="7687" width="9.140625" style="868"/>
    <col min="7688" max="7688" width="45.140625" style="868" customWidth="1"/>
    <col min="7689" max="7689" width="4.28515625" style="868" customWidth="1"/>
    <col min="7690" max="7690" width="5.28515625" style="868" customWidth="1"/>
    <col min="7691" max="7691" width="5" style="868" customWidth="1"/>
    <col min="7692" max="7692" width="7.85546875" style="868" customWidth="1"/>
    <col min="7693" max="7693" width="4.85546875" style="868" customWidth="1"/>
    <col min="7694" max="7694" width="11.42578125" style="868" customWidth="1"/>
    <col min="7695" max="7695" width="10.85546875" style="868" customWidth="1"/>
    <col min="7696" max="7696" width="10.28515625" style="868" customWidth="1"/>
    <col min="7697" max="7697" width="11.140625" style="868" customWidth="1"/>
    <col min="7698" max="7698" width="11.42578125" style="868" customWidth="1"/>
    <col min="7699" max="7943" width="9.140625" style="868"/>
    <col min="7944" max="7944" width="45.140625" style="868" customWidth="1"/>
    <col min="7945" max="7945" width="4.28515625" style="868" customWidth="1"/>
    <col min="7946" max="7946" width="5.28515625" style="868" customWidth="1"/>
    <col min="7947" max="7947" width="5" style="868" customWidth="1"/>
    <col min="7948" max="7948" width="7.85546875" style="868" customWidth="1"/>
    <col min="7949" max="7949" width="4.85546875" style="868" customWidth="1"/>
    <col min="7950" max="7950" width="11.42578125" style="868" customWidth="1"/>
    <col min="7951" max="7951" width="10.85546875" style="868" customWidth="1"/>
    <col min="7952" max="7952" width="10.28515625" style="868" customWidth="1"/>
    <col min="7953" max="7953" width="11.140625" style="868" customWidth="1"/>
    <col min="7954" max="7954" width="11.42578125" style="868" customWidth="1"/>
    <col min="7955" max="8199" width="9.140625" style="868"/>
    <col min="8200" max="8200" width="45.140625" style="868" customWidth="1"/>
    <col min="8201" max="8201" width="4.28515625" style="868" customWidth="1"/>
    <col min="8202" max="8202" width="5.28515625" style="868" customWidth="1"/>
    <col min="8203" max="8203" width="5" style="868" customWidth="1"/>
    <col min="8204" max="8204" width="7.85546875" style="868" customWidth="1"/>
    <col min="8205" max="8205" width="4.85546875" style="868" customWidth="1"/>
    <col min="8206" max="8206" width="11.42578125" style="868" customWidth="1"/>
    <col min="8207" max="8207" width="10.85546875" style="868" customWidth="1"/>
    <col min="8208" max="8208" width="10.28515625" style="868" customWidth="1"/>
    <col min="8209" max="8209" width="11.140625" style="868" customWidth="1"/>
    <col min="8210" max="8210" width="11.42578125" style="868" customWidth="1"/>
    <col min="8211" max="8455" width="9.140625" style="868"/>
    <col min="8456" max="8456" width="45.140625" style="868" customWidth="1"/>
    <col min="8457" max="8457" width="4.28515625" style="868" customWidth="1"/>
    <col min="8458" max="8458" width="5.28515625" style="868" customWidth="1"/>
    <col min="8459" max="8459" width="5" style="868" customWidth="1"/>
    <col min="8460" max="8460" width="7.85546875" style="868" customWidth="1"/>
    <col min="8461" max="8461" width="4.85546875" style="868" customWidth="1"/>
    <col min="8462" max="8462" width="11.42578125" style="868" customWidth="1"/>
    <col min="8463" max="8463" width="10.85546875" style="868" customWidth="1"/>
    <col min="8464" max="8464" width="10.28515625" style="868" customWidth="1"/>
    <col min="8465" max="8465" width="11.140625" style="868" customWidth="1"/>
    <col min="8466" max="8466" width="11.42578125" style="868" customWidth="1"/>
    <col min="8467" max="8711" width="9.140625" style="868"/>
    <col min="8712" max="8712" width="45.140625" style="868" customWidth="1"/>
    <col min="8713" max="8713" width="4.28515625" style="868" customWidth="1"/>
    <col min="8714" max="8714" width="5.28515625" style="868" customWidth="1"/>
    <col min="8715" max="8715" width="5" style="868" customWidth="1"/>
    <col min="8716" max="8716" width="7.85546875" style="868" customWidth="1"/>
    <col min="8717" max="8717" width="4.85546875" style="868" customWidth="1"/>
    <col min="8718" max="8718" width="11.42578125" style="868" customWidth="1"/>
    <col min="8719" max="8719" width="10.85546875" style="868" customWidth="1"/>
    <col min="8720" max="8720" width="10.28515625" style="868" customWidth="1"/>
    <col min="8721" max="8721" width="11.140625" style="868" customWidth="1"/>
    <col min="8722" max="8722" width="11.42578125" style="868" customWidth="1"/>
    <col min="8723" max="8967" width="9.140625" style="868"/>
    <col min="8968" max="8968" width="45.140625" style="868" customWidth="1"/>
    <col min="8969" max="8969" width="4.28515625" style="868" customWidth="1"/>
    <col min="8970" max="8970" width="5.28515625" style="868" customWidth="1"/>
    <col min="8971" max="8971" width="5" style="868" customWidth="1"/>
    <col min="8972" max="8972" width="7.85546875" style="868" customWidth="1"/>
    <col min="8973" max="8973" width="4.85546875" style="868" customWidth="1"/>
    <col min="8974" max="8974" width="11.42578125" style="868" customWidth="1"/>
    <col min="8975" max="8975" width="10.85546875" style="868" customWidth="1"/>
    <col min="8976" max="8976" width="10.28515625" style="868" customWidth="1"/>
    <col min="8977" max="8977" width="11.140625" style="868" customWidth="1"/>
    <col min="8978" max="8978" width="11.42578125" style="868" customWidth="1"/>
    <col min="8979" max="9223" width="9.140625" style="868"/>
    <col min="9224" max="9224" width="45.140625" style="868" customWidth="1"/>
    <col min="9225" max="9225" width="4.28515625" style="868" customWidth="1"/>
    <col min="9226" max="9226" width="5.28515625" style="868" customWidth="1"/>
    <col min="9227" max="9227" width="5" style="868" customWidth="1"/>
    <col min="9228" max="9228" width="7.85546875" style="868" customWidth="1"/>
    <col min="9229" max="9229" width="4.85546875" style="868" customWidth="1"/>
    <col min="9230" max="9230" width="11.42578125" style="868" customWidth="1"/>
    <col min="9231" max="9231" width="10.85546875" style="868" customWidth="1"/>
    <col min="9232" max="9232" width="10.28515625" style="868" customWidth="1"/>
    <col min="9233" max="9233" width="11.140625" style="868" customWidth="1"/>
    <col min="9234" max="9234" width="11.42578125" style="868" customWidth="1"/>
    <col min="9235" max="9479" width="9.140625" style="868"/>
    <col min="9480" max="9480" width="45.140625" style="868" customWidth="1"/>
    <col min="9481" max="9481" width="4.28515625" style="868" customWidth="1"/>
    <col min="9482" max="9482" width="5.28515625" style="868" customWidth="1"/>
    <col min="9483" max="9483" width="5" style="868" customWidth="1"/>
    <col min="9484" max="9484" width="7.85546875" style="868" customWidth="1"/>
    <col min="9485" max="9485" width="4.85546875" style="868" customWidth="1"/>
    <col min="9486" max="9486" width="11.42578125" style="868" customWidth="1"/>
    <col min="9487" max="9487" width="10.85546875" style="868" customWidth="1"/>
    <col min="9488" max="9488" width="10.28515625" style="868" customWidth="1"/>
    <col min="9489" max="9489" width="11.140625" style="868" customWidth="1"/>
    <col min="9490" max="9490" width="11.42578125" style="868" customWidth="1"/>
    <col min="9491" max="9735" width="9.140625" style="868"/>
    <col min="9736" max="9736" width="45.140625" style="868" customWidth="1"/>
    <col min="9737" max="9737" width="4.28515625" style="868" customWidth="1"/>
    <col min="9738" max="9738" width="5.28515625" style="868" customWidth="1"/>
    <col min="9739" max="9739" width="5" style="868" customWidth="1"/>
    <col min="9740" max="9740" width="7.85546875" style="868" customWidth="1"/>
    <col min="9741" max="9741" width="4.85546875" style="868" customWidth="1"/>
    <col min="9742" max="9742" width="11.42578125" style="868" customWidth="1"/>
    <col min="9743" max="9743" width="10.85546875" style="868" customWidth="1"/>
    <col min="9744" max="9744" width="10.28515625" style="868" customWidth="1"/>
    <col min="9745" max="9745" width="11.140625" style="868" customWidth="1"/>
    <col min="9746" max="9746" width="11.42578125" style="868" customWidth="1"/>
    <col min="9747" max="9991" width="9.140625" style="868"/>
    <col min="9992" max="9992" width="45.140625" style="868" customWidth="1"/>
    <col min="9993" max="9993" width="4.28515625" style="868" customWidth="1"/>
    <col min="9994" max="9994" width="5.28515625" style="868" customWidth="1"/>
    <col min="9995" max="9995" width="5" style="868" customWidth="1"/>
    <col min="9996" max="9996" width="7.85546875" style="868" customWidth="1"/>
    <col min="9997" max="9997" width="4.85546875" style="868" customWidth="1"/>
    <col min="9998" max="9998" width="11.42578125" style="868" customWidth="1"/>
    <col min="9999" max="9999" width="10.85546875" style="868" customWidth="1"/>
    <col min="10000" max="10000" width="10.28515625" style="868" customWidth="1"/>
    <col min="10001" max="10001" width="11.140625" style="868" customWidth="1"/>
    <col min="10002" max="10002" width="11.42578125" style="868" customWidth="1"/>
    <col min="10003" max="10247" width="9.140625" style="868"/>
    <col min="10248" max="10248" width="45.140625" style="868" customWidth="1"/>
    <col min="10249" max="10249" width="4.28515625" style="868" customWidth="1"/>
    <col min="10250" max="10250" width="5.28515625" style="868" customWidth="1"/>
    <col min="10251" max="10251" width="5" style="868" customWidth="1"/>
    <col min="10252" max="10252" width="7.85546875" style="868" customWidth="1"/>
    <col min="10253" max="10253" width="4.85546875" style="868" customWidth="1"/>
    <col min="10254" max="10254" width="11.42578125" style="868" customWidth="1"/>
    <col min="10255" max="10255" width="10.85546875" style="868" customWidth="1"/>
    <col min="10256" max="10256" width="10.28515625" style="868" customWidth="1"/>
    <col min="10257" max="10257" width="11.140625" style="868" customWidth="1"/>
    <col min="10258" max="10258" width="11.42578125" style="868" customWidth="1"/>
    <col min="10259" max="10503" width="9.140625" style="868"/>
    <col min="10504" max="10504" width="45.140625" style="868" customWidth="1"/>
    <col min="10505" max="10505" width="4.28515625" style="868" customWidth="1"/>
    <col min="10506" max="10506" width="5.28515625" style="868" customWidth="1"/>
    <col min="10507" max="10507" width="5" style="868" customWidth="1"/>
    <col min="10508" max="10508" width="7.85546875" style="868" customWidth="1"/>
    <col min="10509" max="10509" width="4.85546875" style="868" customWidth="1"/>
    <col min="10510" max="10510" width="11.42578125" style="868" customWidth="1"/>
    <col min="10511" max="10511" width="10.85546875" style="868" customWidth="1"/>
    <col min="10512" max="10512" width="10.28515625" style="868" customWidth="1"/>
    <col min="10513" max="10513" width="11.140625" style="868" customWidth="1"/>
    <col min="10514" max="10514" width="11.42578125" style="868" customWidth="1"/>
    <col min="10515" max="10759" width="9.140625" style="868"/>
    <col min="10760" max="10760" width="45.140625" style="868" customWidth="1"/>
    <col min="10761" max="10761" width="4.28515625" style="868" customWidth="1"/>
    <col min="10762" max="10762" width="5.28515625" style="868" customWidth="1"/>
    <col min="10763" max="10763" width="5" style="868" customWidth="1"/>
    <col min="10764" max="10764" width="7.85546875" style="868" customWidth="1"/>
    <col min="10765" max="10765" width="4.85546875" style="868" customWidth="1"/>
    <col min="10766" max="10766" width="11.42578125" style="868" customWidth="1"/>
    <col min="10767" max="10767" width="10.85546875" style="868" customWidth="1"/>
    <col min="10768" max="10768" width="10.28515625" style="868" customWidth="1"/>
    <col min="10769" max="10769" width="11.140625" style="868" customWidth="1"/>
    <col min="10770" max="10770" width="11.42578125" style="868" customWidth="1"/>
    <col min="10771" max="11015" width="9.140625" style="868"/>
    <col min="11016" max="11016" width="45.140625" style="868" customWidth="1"/>
    <col min="11017" max="11017" width="4.28515625" style="868" customWidth="1"/>
    <col min="11018" max="11018" width="5.28515625" style="868" customWidth="1"/>
    <col min="11019" max="11019" width="5" style="868" customWidth="1"/>
    <col min="11020" max="11020" width="7.85546875" style="868" customWidth="1"/>
    <col min="11021" max="11021" width="4.85546875" style="868" customWidth="1"/>
    <col min="11022" max="11022" width="11.42578125" style="868" customWidth="1"/>
    <col min="11023" max="11023" width="10.85546875" style="868" customWidth="1"/>
    <col min="11024" max="11024" width="10.28515625" style="868" customWidth="1"/>
    <col min="11025" max="11025" width="11.140625" style="868" customWidth="1"/>
    <col min="11026" max="11026" width="11.42578125" style="868" customWidth="1"/>
    <col min="11027" max="11271" width="9.140625" style="868"/>
    <col min="11272" max="11272" width="45.140625" style="868" customWidth="1"/>
    <col min="11273" max="11273" width="4.28515625" style="868" customWidth="1"/>
    <col min="11274" max="11274" width="5.28515625" style="868" customWidth="1"/>
    <col min="11275" max="11275" width="5" style="868" customWidth="1"/>
    <col min="11276" max="11276" width="7.85546875" style="868" customWidth="1"/>
    <col min="11277" max="11277" width="4.85546875" style="868" customWidth="1"/>
    <col min="11278" max="11278" width="11.42578125" style="868" customWidth="1"/>
    <col min="11279" max="11279" width="10.85546875" style="868" customWidth="1"/>
    <col min="11280" max="11280" width="10.28515625" style="868" customWidth="1"/>
    <col min="11281" max="11281" width="11.140625" style="868" customWidth="1"/>
    <col min="11282" max="11282" width="11.42578125" style="868" customWidth="1"/>
    <col min="11283" max="11527" width="9.140625" style="868"/>
    <col min="11528" max="11528" width="45.140625" style="868" customWidth="1"/>
    <col min="11529" max="11529" width="4.28515625" style="868" customWidth="1"/>
    <col min="11530" max="11530" width="5.28515625" style="868" customWidth="1"/>
    <col min="11531" max="11531" width="5" style="868" customWidth="1"/>
    <col min="11532" max="11532" width="7.85546875" style="868" customWidth="1"/>
    <col min="11533" max="11533" width="4.85546875" style="868" customWidth="1"/>
    <col min="11534" max="11534" width="11.42578125" style="868" customWidth="1"/>
    <col min="11535" max="11535" width="10.85546875" style="868" customWidth="1"/>
    <col min="11536" max="11536" width="10.28515625" style="868" customWidth="1"/>
    <col min="11537" max="11537" width="11.140625" style="868" customWidth="1"/>
    <col min="11538" max="11538" width="11.42578125" style="868" customWidth="1"/>
    <col min="11539" max="11783" width="9.140625" style="868"/>
    <col min="11784" max="11784" width="45.140625" style="868" customWidth="1"/>
    <col min="11785" max="11785" width="4.28515625" style="868" customWidth="1"/>
    <col min="11786" max="11786" width="5.28515625" style="868" customWidth="1"/>
    <col min="11787" max="11787" width="5" style="868" customWidth="1"/>
    <col min="11788" max="11788" width="7.85546875" style="868" customWidth="1"/>
    <col min="11789" max="11789" width="4.85546875" style="868" customWidth="1"/>
    <col min="11790" max="11790" width="11.42578125" style="868" customWidth="1"/>
    <col min="11791" max="11791" width="10.85546875" style="868" customWidth="1"/>
    <col min="11792" max="11792" width="10.28515625" style="868" customWidth="1"/>
    <col min="11793" max="11793" width="11.140625" style="868" customWidth="1"/>
    <col min="11794" max="11794" width="11.42578125" style="868" customWidth="1"/>
    <col min="11795" max="12039" width="9.140625" style="868"/>
    <col min="12040" max="12040" width="45.140625" style="868" customWidth="1"/>
    <col min="12041" max="12041" width="4.28515625" style="868" customWidth="1"/>
    <col min="12042" max="12042" width="5.28515625" style="868" customWidth="1"/>
    <col min="12043" max="12043" width="5" style="868" customWidth="1"/>
    <col min="12044" max="12044" width="7.85546875" style="868" customWidth="1"/>
    <col min="12045" max="12045" width="4.85546875" style="868" customWidth="1"/>
    <col min="12046" max="12046" width="11.42578125" style="868" customWidth="1"/>
    <col min="12047" max="12047" width="10.85546875" style="868" customWidth="1"/>
    <col min="12048" max="12048" width="10.28515625" style="868" customWidth="1"/>
    <col min="12049" max="12049" width="11.140625" style="868" customWidth="1"/>
    <col min="12050" max="12050" width="11.42578125" style="868" customWidth="1"/>
    <col min="12051" max="12295" width="9.140625" style="868"/>
    <col min="12296" max="12296" width="45.140625" style="868" customWidth="1"/>
    <col min="12297" max="12297" width="4.28515625" style="868" customWidth="1"/>
    <col min="12298" max="12298" width="5.28515625" style="868" customWidth="1"/>
    <col min="12299" max="12299" width="5" style="868" customWidth="1"/>
    <col min="12300" max="12300" width="7.85546875" style="868" customWidth="1"/>
    <col min="12301" max="12301" width="4.85546875" style="868" customWidth="1"/>
    <col min="12302" max="12302" width="11.42578125" style="868" customWidth="1"/>
    <col min="12303" max="12303" width="10.85546875" style="868" customWidth="1"/>
    <col min="12304" max="12304" width="10.28515625" style="868" customWidth="1"/>
    <col min="12305" max="12305" width="11.140625" style="868" customWidth="1"/>
    <col min="12306" max="12306" width="11.42578125" style="868" customWidth="1"/>
    <col min="12307" max="12551" width="9.140625" style="868"/>
    <col min="12552" max="12552" width="45.140625" style="868" customWidth="1"/>
    <col min="12553" max="12553" width="4.28515625" style="868" customWidth="1"/>
    <col min="12554" max="12554" width="5.28515625" style="868" customWidth="1"/>
    <col min="12555" max="12555" width="5" style="868" customWidth="1"/>
    <col min="12556" max="12556" width="7.85546875" style="868" customWidth="1"/>
    <col min="12557" max="12557" width="4.85546875" style="868" customWidth="1"/>
    <col min="12558" max="12558" width="11.42578125" style="868" customWidth="1"/>
    <col min="12559" max="12559" width="10.85546875" style="868" customWidth="1"/>
    <col min="12560" max="12560" width="10.28515625" style="868" customWidth="1"/>
    <col min="12561" max="12561" width="11.140625" style="868" customWidth="1"/>
    <col min="12562" max="12562" width="11.42578125" style="868" customWidth="1"/>
    <col min="12563" max="12807" width="9.140625" style="868"/>
    <col min="12808" max="12808" width="45.140625" style="868" customWidth="1"/>
    <col min="12809" max="12809" width="4.28515625" style="868" customWidth="1"/>
    <col min="12810" max="12810" width="5.28515625" style="868" customWidth="1"/>
    <col min="12811" max="12811" width="5" style="868" customWidth="1"/>
    <col min="12812" max="12812" width="7.85546875" style="868" customWidth="1"/>
    <col min="12813" max="12813" width="4.85546875" style="868" customWidth="1"/>
    <col min="12814" max="12814" width="11.42578125" style="868" customWidth="1"/>
    <col min="12815" max="12815" width="10.85546875" style="868" customWidth="1"/>
    <col min="12816" max="12816" width="10.28515625" style="868" customWidth="1"/>
    <col min="12817" max="12817" width="11.140625" style="868" customWidth="1"/>
    <col min="12818" max="12818" width="11.42578125" style="868" customWidth="1"/>
    <col min="12819" max="13063" width="9.140625" style="868"/>
    <col min="13064" max="13064" width="45.140625" style="868" customWidth="1"/>
    <col min="13065" max="13065" width="4.28515625" style="868" customWidth="1"/>
    <col min="13066" max="13066" width="5.28515625" style="868" customWidth="1"/>
    <col min="13067" max="13067" width="5" style="868" customWidth="1"/>
    <col min="13068" max="13068" width="7.85546875" style="868" customWidth="1"/>
    <col min="13069" max="13069" width="4.85546875" style="868" customWidth="1"/>
    <col min="13070" max="13070" width="11.42578125" style="868" customWidth="1"/>
    <col min="13071" max="13071" width="10.85546875" style="868" customWidth="1"/>
    <col min="13072" max="13072" width="10.28515625" style="868" customWidth="1"/>
    <col min="13073" max="13073" width="11.140625" style="868" customWidth="1"/>
    <col min="13074" max="13074" width="11.42578125" style="868" customWidth="1"/>
    <col min="13075" max="13319" width="9.140625" style="868"/>
    <col min="13320" max="13320" width="45.140625" style="868" customWidth="1"/>
    <col min="13321" max="13321" width="4.28515625" style="868" customWidth="1"/>
    <col min="13322" max="13322" width="5.28515625" style="868" customWidth="1"/>
    <col min="13323" max="13323" width="5" style="868" customWidth="1"/>
    <col min="13324" max="13324" width="7.85546875" style="868" customWidth="1"/>
    <col min="13325" max="13325" width="4.85546875" style="868" customWidth="1"/>
    <col min="13326" max="13326" width="11.42578125" style="868" customWidth="1"/>
    <col min="13327" max="13327" width="10.85546875" style="868" customWidth="1"/>
    <col min="13328" max="13328" width="10.28515625" style="868" customWidth="1"/>
    <col min="13329" max="13329" width="11.140625" style="868" customWidth="1"/>
    <col min="13330" max="13330" width="11.42578125" style="868" customWidth="1"/>
    <col min="13331" max="13575" width="9.140625" style="868"/>
    <col min="13576" max="13576" width="45.140625" style="868" customWidth="1"/>
    <col min="13577" max="13577" width="4.28515625" style="868" customWidth="1"/>
    <col min="13578" max="13578" width="5.28515625" style="868" customWidth="1"/>
    <col min="13579" max="13579" width="5" style="868" customWidth="1"/>
    <col min="13580" max="13580" width="7.85546875" style="868" customWidth="1"/>
    <col min="13581" max="13581" width="4.85546875" style="868" customWidth="1"/>
    <col min="13582" max="13582" width="11.42578125" style="868" customWidth="1"/>
    <col min="13583" max="13583" width="10.85546875" style="868" customWidth="1"/>
    <col min="13584" max="13584" width="10.28515625" style="868" customWidth="1"/>
    <col min="13585" max="13585" width="11.140625" style="868" customWidth="1"/>
    <col min="13586" max="13586" width="11.42578125" style="868" customWidth="1"/>
    <col min="13587" max="13831" width="9.140625" style="868"/>
    <col min="13832" max="13832" width="45.140625" style="868" customWidth="1"/>
    <col min="13833" max="13833" width="4.28515625" style="868" customWidth="1"/>
    <col min="13834" max="13834" width="5.28515625" style="868" customWidth="1"/>
    <col min="13835" max="13835" width="5" style="868" customWidth="1"/>
    <col min="13836" max="13836" width="7.85546875" style="868" customWidth="1"/>
    <col min="13837" max="13837" width="4.85546875" style="868" customWidth="1"/>
    <col min="13838" max="13838" width="11.42578125" style="868" customWidth="1"/>
    <col min="13839" max="13839" width="10.85546875" style="868" customWidth="1"/>
    <col min="13840" max="13840" width="10.28515625" style="868" customWidth="1"/>
    <col min="13841" max="13841" width="11.140625" style="868" customWidth="1"/>
    <col min="13842" max="13842" width="11.42578125" style="868" customWidth="1"/>
    <col min="13843" max="14087" width="9.140625" style="868"/>
    <col min="14088" max="14088" width="45.140625" style="868" customWidth="1"/>
    <col min="14089" max="14089" width="4.28515625" style="868" customWidth="1"/>
    <col min="14090" max="14090" width="5.28515625" style="868" customWidth="1"/>
    <col min="14091" max="14091" width="5" style="868" customWidth="1"/>
    <col min="14092" max="14092" width="7.85546875" style="868" customWidth="1"/>
    <col min="14093" max="14093" width="4.85546875" style="868" customWidth="1"/>
    <col min="14094" max="14094" width="11.42578125" style="868" customWidth="1"/>
    <col min="14095" max="14095" width="10.85546875" style="868" customWidth="1"/>
    <col min="14096" max="14096" width="10.28515625" style="868" customWidth="1"/>
    <col min="14097" max="14097" width="11.140625" style="868" customWidth="1"/>
    <col min="14098" max="14098" width="11.42578125" style="868" customWidth="1"/>
    <col min="14099" max="14343" width="9.140625" style="868"/>
    <col min="14344" max="14344" width="45.140625" style="868" customWidth="1"/>
    <col min="14345" max="14345" width="4.28515625" style="868" customWidth="1"/>
    <col min="14346" max="14346" width="5.28515625" style="868" customWidth="1"/>
    <col min="14347" max="14347" width="5" style="868" customWidth="1"/>
    <col min="14348" max="14348" width="7.85546875" style="868" customWidth="1"/>
    <col min="14349" max="14349" width="4.85546875" style="868" customWidth="1"/>
    <col min="14350" max="14350" width="11.42578125" style="868" customWidth="1"/>
    <col min="14351" max="14351" width="10.85546875" style="868" customWidth="1"/>
    <col min="14352" max="14352" width="10.28515625" style="868" customWidth="1"/>
    <col min="14353" max="14353" width="11.140625" style="868" customWidth="1"/>
    <col min="14354" max="14354" width="11.42578125" style="868" customWidth="1"/>
    <col min="14355" max="14599" width="9.140625" style="868"/>
    <col min="14600" max="14600" width="45.140625" style="868" customWidth="1"/>
    <col min="14601" max="14601" width="4.28515625" style="868" customWidth="1"/>
    <col min="14602" max="14602" width="5.28515625" style="868" customWidth="1"/>
    <col min="14603" max="14603" width="5" style="868" customWidth="1"/>
    <col min="14604" max="14604" width="7.85546875" style="868" customWidth="1"/>
    <col min="14605" max="14605" width="4.85546875" style="868" customWidth="1"/>
    <col min="14606" max="14606" width="11.42578125" style="868" customWidth="1"/>
    <col min="14607" max="14607" width="10.85546875" style="868" customWidth="1"/>
    <col min="14608" max="14608" width="10.28515625" style="868" customWidth="1"/>
    <col min="14609" max="14609" width="11.140625" style="868" customWidth="1"/>
    <col min="14610" max="14610" width="11.42578125" style="868" customWidth="1"/>
    <col min="14611" max="14855" width="9.140625" style="868"/>
    <col min="14856" max="14856" width="45.140625" style="868" customWidth="1"/>
    <col min="14857" max="14857" width="4.28515625" style="868" customWidth="1"/>
    <col min="14858" max="14858" width="5.28515625" style="868" customWidth="1"/>
    <col min="14859" max="14859" width="5" style="868" customWidth="1"/>
    <col min="14860" max="14860" width="7.85546875" style="868" customWidth="1"/>
    <col min="14861" max="14861" width="4.85546875" style="868" customWidth="1"/>
    <col min="14862" max="14862" width="11.42578125" style="868" customWidth="1"/>
    <col min="14863" max="14863" width="10.85546875" style="868" customWidth="1"/>
    <col min="14864" max="14864" width="10.28515625" style="868" customWidth="1"/>
    <col min="14865" max="14865" width="11.140625" style="868" customWidth="1"/>
    <col min="14866" max="14866" width="11.42578125" style="868" customWidth="1"/>
    <col min="14867" max="15111" width="9.140625" style="868"/>
    <col min="15112" max="15112" width="45.140625" style="868" customWidth="1"/>
    <col min="15113" max="15113" width="4.28515625" style="868" customWidth="1"/>
    <col min="15114" max="15114" width="5.28515625" style="868" customWidth="1"/>
    <col min="15115" max="15115" width="5" style="868" customWidth="1"/>
    <col min="15116" max="15116" width="7.85546875" style="868" customWidth="1"/>
    <col min="15117" max="15117" width="4.85546875" style="868" customWidth="1"/>
    <col min="15118" max="15118" width="11.42578125" style="868" customWidth="1"/>
    <col min="15119" max="15119" width="10.85546875" style="868" customWidth="1"/>
    <col min="15120" max="15120" width="10.28515625" style="868" customWidth="1"/>
    <col min="15121" max="15121" width="11.140625" style="868" customWidth="1"/>
    <col min="15122" max="15122" width="11.42578125" style="868" customWidth="1"/>
    <col min="15123" max="15367" width="9.140625" style="868"/>
    <col min="15368" max="15368" width="45.140625" style="868" customWidth="1"/>
    <col min="15369" max="15369" width="4.28515625" style="868" customWidth="1"/>
    <col min="15370" max="15370" width="5.28515625" style="868" customWidth="1"/>
    <col min="15371" max="15371" width="5" style="868" customWidth="1"/>
    <col min="15372" max="15372" width="7.85546875" style="868" customWidth="1"/>
    <col min="15373" max="15373" width="4.85546875" style="868" customWidth="1"/>
    <col min="15374" max="15374" width="11.42578125" style="868" customWidth="1"/>
    <col min="15375" max="15375" width="10.85546875" style="868" customWidth="1"/>
    <col min="15376" max="15376" width="10.28515625" style="868" customWidth="1"/>
    <col min="15377" max="15377" width="11.140625" style="868" customWidth="1"/>
    <col min="15378" max="15378" width="11.42578125" style="868" customWidth="1"/>
    <col min="15379" max="15623" width="9.140625" style="868"/>
    <col min="15624" max="15624" width="45.140625" style="868" customWidth="1"/>
    <col min="15625" max="15625" width="4.28515625" style="868" customWidth="1"/>
    <col min="15626" max="15626" width="5.28515625" style="868" customWidth="1"/>
    <col min="15627" max="15627" width="5" style="868" customWidth="1"/>
    <col min="15628" max="15628" width="7.85546875" style="868" customWidth="1"/>
    <col min="15629" max="15629" width="4.85546875" style="868" customWidth="1"/>
    <col min="15630" max="15630" width="11.42578125" style="868" customWidth="1"/>
    <col min="15631" max="15631" width="10.85546875" style="868" customWidth="1"/>
    <col min="15632" max="15632" width="10.28515625" style="868" customWidth="1"/>
    <col min="15633" max="15633" width="11.140625" style="868" customWidth="1"/>
    <col min="15634" max="15634" width="11.42578125" style="868" customWidth="1"/>
    <col min="15635" max="15879" width="9.140625" style="868"/>
    <col min="15880" max="15880" width="45.140625" style="868" customWidth="1"/>
    <col min="15881" max="15881" width="4.28515625" style="868" customWidth="1"/>
    <col min="15882" max="15882" width="5.28515625" style="868" customWidth="1"/>
    <col min="15883" max="15883" width="5" style="868" customWidth="1"/>
    <col min="15884" max="15884" width="7.85546875" style="868" customWidth="1"/>
    <col min="15885" max="15885" width="4.85546875" style="868" customWidth="1"/>
    <col min="15886" max="15886" width="11.42578125" style="868" customWidth="1"/>
    <col min="15887" max="15887" width="10.85546875" style="868" customWidth="1"/>
    <col min="15888" max="15888" width="10.28515625" style="868" customWidth="1"/>
    <col min="15889" max="15889" width="11.140625" style="868" customWidth="1"/>
    <col min="15890" max="15890" width="11.42578125" style="868" customWidth="1"/>
    <col min="15891" max="16135" width="9.140625" style="868"/>
    <col min="16136" max="16136" width="45.140625" style="868" customWidth="1"/>
    <col min="16137" max="16137" width="4.28515625" style="868" customWidth="1"/>
    <col min="16138" max="16138" width="5.28515625" style="868" customWidth="1"/>
    <col min="16139" max="16139" width="5" style="868" customWidth="1"/>
    <col min="16140" max="16140" width="7.85546875" style="868" customWidth="1"/>
    <col min="16141" max="16141" width="4.85546875" style="868" customWidth="1"/>
    <col min="16142" max="16142" width="11.42578125" style="868" customWidth="1"/>
    <col min="16143" max="16143" width="10.85546875" style="868" customWidth="1"/>
    <col min="16144" max="16144" width="10.28515625" style="868" customWidth="1"/>
    <col min="16145" max="16145" width="11.140625" style="868" customWidth="1"/>
    <col min="16146" max="16146" width="11.42578125" style="868" customWidth="1"/>
    <col min="16147" max="16384" width="9.140625" style="868"/>
  </cols>
  <sheetData>
    <row r="1" spans="1:19" s="942" customFormat="1" ht="15.75" x14ac:dyDescent="0.25">
      <c r="B1" s="962"/>
      <c r="H1" s="973"/>
      <c r="R1" s="973" t="s">
        <v>1305</v>
      </c>
      <c r="S1" s="973"/>
    </row>
    <row r="2" spans="1:19" s="942" customFormat="1" ht="15.75" x14ac:dyDescent="0.25">
      <c r="B2" s="962"/>
      <c r="H2" s="963"/>
      <c r="R2" s="963" t="s">
        <v>351</v>
      </c>
      <c r="S2" s="963"/>
    </row>
    <row r="3" spans="1:19" s="942" customFormat="1" ht="15.75" x14ac:dyDescent="0.25">
      <c r="B3" s="962"/>
      <c r="H3" s="963"/>
      <c r="R3" s="963" t="s">
        <v>1268</v>
      </c>
      <c r="S3" s="963"/>
    </row>
    <row r="4" spans="1:19" s="942" customFormat="1" ht="15.75" x14ac:dyDescent="0.25">
      <c r="B4" s="962"/>
      <c r="H4" s="890"/>
      <c r="R4" s="890" t="s">
        <v>1315</v>
      </c>
      <c r="S4" s="963"/>
    </row>
    <row r="6" spans="1:19" ht="33" customHeight="1" x14ac:dyDescent="0.25">
      <c r="A6" s="1047" t="s">
        <v>1275</v>
      </c>
      <c r="B6" s="1047"/>
      <c r="C6" s="1047"/>
      <c r="D6" s="1047"/>
      <c r="E6" s="1047"/>
      <c r="F6" s="1047"/>
      <c r="G6" s="1047"/>
      <c r="H6" s="1047"/>
      <c r="I6" s="1047"/>
      <c r="J6" s="1047"/>
      <c r="K6" s="1047"/>
      <c r="L6" s="1047"/>
      <c r="M6" s="1047"/>
      <c r="N6" s="1047"/>
      <c r="O6" s="1047"/>
      <c r="P6" s="1047"/>
      <c r="Q6" s="1047"/>
      <c r="R6" s="1047"/>
      <c r="S6" s="1047"/>
    </row>
    <row r="7" spans="1:19" s="869" customFormat="1" x14ac:dyDescent="0.2">
      <c r="A7" s="291"/>
      <c r="B7" s="296"/>
      <c r="C7" s="291"/>
      <c r="D7" s="291"/>
      <c r="E7" s="291"/>
      <c r="F7" s="291"/>
      <c r="G7" s="946"/>
      <c r="H7" s="946"/>
      <c r="I7" s="946"/>
      <c r="J7" s="946"/>
      <c r="K7" s="946"/>
      <c r="L7" s="946"/>
      <c r="M7" s="946"/>
      <c r="N7" s="946"/>
      <c r="O7" s="946"/>
      <c r="P7" s="946"/>
      <c r="Q7" s="946"/>
      <c r="R7" s="947"/>
      <c r="S7" s="948" t="s">
        <v>719</v>
      </c>
    </row>
    <row r="8" spans="1:19" s="871" customFormat="1" ht="12.75" customHeight="1" x14ac:dyDescent="0.25">
      <c r="A8" s="1034" t="s">
        <v>353</v>
      </c>
      <c r="B8" s="1035" t="s">
        <v>544</v>
      </c>
      <c r="C8" s="1036" t="s">
        <v>354</v>
      </c>
      <c r="D8" s="1036" t="s">
        <v>355</v>
      </c>
      <c r="E8" s="1037" t="s">
        <v>545</v>
      </c>
      <c r="F8" s="1037" t="s">
        <v>546</v>
      </c>
      <c r="G8" s="980" t="s">
        <v>720</v>
      </c>
      <c r="H8" s="979"/>
      <c r="I8" s="979" t="s">
        <v>720</v>
      </c>
      <c r="J8" s="979"/>
      <c r="K8" s="1000" t="s">
        <v>1302</v>
      </c>
      <c r="L8" s="979"/>
      <c r="M8" s="979"/>
      <c r="N8" s="979"/>
      <c r="O8" s="1037" t="s">
        <v>720</v>
      </c>
      <c r="P8" s="1037"/>
      <c r="Q8" s="1037"/>
      <c r="R8" s="1048" t="s">
        <v>721</v>
      </c>
      <c r="S8" s="1050" t="s">
        <v>1259</v>
      </c>
    </row>
    <row r="9" spans="1:19" s="871" customFormat="1" ht="52.5" customHeight="1" x14ac:dyDescent="0.25">
      <c r="A9" s="1034"/>
      <c r="B9" s="1035"/>
      <c r="C9" s="1036"/>
      <c r="D9" s="1036"/>
      <c r="E9" s="1037"/>
      <c r="F9" s="1037"/>
      <c r="G9" s="305" t="s">
        <v>1290</v>
      </c>
      <c r="H9" s="316" t="s">
        <v>735</v>
      </c>
      <c r="I9" s="305" t="s">
        <v>1296</v>
      </c>
      <c r="J9" s="316" t="s">
        <v>735</v>
      </c>
      <c r="K9" s="997" t="s">
        <v>1301</v>
      </c>
      <c r="L9" s="998" t="s">
        <v>735</v>
      </c>
      <c r="M9" s="997" t="s">
        <v>1309</v>
      </c>
      <c r="N9" s="1001" t="s">
        <v>735</v>
      </c>
      <c r="O9" s="997" t="s">
        <v>1311</v>
      </c>
      <c r="P9" s="1001" t="s">
        <v>735</v>
      </c>
      <c r="Q9" s="305" t="s">
        <v>736</v>
      </c>
      <c r="R9" s="1049"/>
      <c r="S9" s="1050"/>
    </row>
    <row r="10" spans="1:19" s="869" customFormat="1" x14ac:dyDescent="0.2">
      <c r="A10" s="306">
        <v>1</v>
      </c>
      <c r="B10" s="314" t="s">
        <v>547</v>
      </c>
      <c r="C10" s="307">
        <v>3</v>
      </c>
      <c r="D10" s="307">
        <v>4</v>
      </c>
      <c r="E10" s="308">
        <v>5</v>
      </c>
      <c r="F10" s="308">
        <v>6</v>
      </c>
      <c r="G10" s="308">
        <v>7</v>
      </c>
      <c r="H10" s="308">
        <v>8</v>
      </c>
      <c r="I10" s="308">
        <v>9</v>
      </c>
      <c r="J10" s="308">
        <v>10</v>
      </c>
      <c r="K10" s="308">
        <v>11</v>
      </c>
      <c r="L10" s="308">
        <v>12</v>
      </c>
      <c r="M10" s="308">
        <v>13</v>
      </c>
      <c r="N10" s="308">
        <v>14</v>
      </c>
      <c r="O10" s="949">
        <v>7</v>
      </c>
      <c r="P10" s="949">
        <v>8</v>
      </c>
      <c r="Q10" s="949">
        <v>9</v>
      </c>
      <c r="R10" s="308">
        <v>10</v>
      </c>
      <c r="S10" s="949">
        <v>11</v>
      </c>
    </row>
    <row r="11" spans="1:19" s="877" customFormat="1" x14ac:dyDescent="0.2">
      <c r="A11" s="872" t="s">
        <v>555</v>
      </c>
      <c r="B11" s="873"/>
      <c r="C11" s="874"/>
      <c r="D11" s="874"/>
      <c r="E11" s="875"/>
      <c r="F11" s="876"/>
      <c r="G11" s="950">
        <f>SUM(G12+G149+G166)</f>
        <v>1080897.2</v>
      </c>
      <c r="H11" s="950">
        <f>SUM(H12+H149+H166)</f>
        <v>15544.800000000001</v>
      </c>
      <c r="I11" s="950">
        <f>SUM(G11:H11)</f>
        <v>1096442</v>
      </c>
      <c r="J11" s="950">
        <f>SUM(J12+J149+J166)</f>
        <v>-60</v>
      </c>
      <c r="K11" s="950">
        <f>SUM(I11:J11)</f>
        <v>1096382</v>
      </c>
      <c r="L11" s="950">
        <f>SUM(L12+L149+L166)</f>
        <v>-7433.2000000000007</v>
      </c>
      <c r="M11" s="950">
        <v>1088948.8999999999</v>
      </c>
      <c r="N11" s="950">
        <f>SUM(N12+N149+N166)</f>
        <v>0</v>
      </c>
      <c r="O11" s="950">
        <f>SUM(O12+O149+O166)</f>
        <v>1088948.8</v>
      </c>
      <c r="P11" s="950">
        <f>SUM(P12+P149+P166)</f>
        <v>16336.699999999997</v>
      </c>
      <c r="Q11" s="950">
        <f>SUM(O11:P11)</f>
        <v>1105285.5</v>
      </c>
      <c r="R11" s="951">
        <f>SUM(R12+R149+R166)</f>
        <v>1137757.3999999999</v>
      </c>
      <c r="S11" s="951">
        <f>SUM(S12+S149+S166)</f>
        <v>1190978.3</v>
      </c>
    </row>
    <row r="12" spans="1:19" ht="13.5" x14ac:dyDescent="0.25">
      <c r="A12" s="878" t="s">
        <v>566</v>
      </c>
      <c r="B12" s="879" t="s">
        <v>567</v>
      </c>
      <c r="C12" s="880" t="s">
        <v>358</v>
      </c>
      <c r="D12" s="880" t="s">
        <v>358</v>
      </c>
      <c r="E12" s="881" t="s">
        <v>358</v>
      </c>
      <c r="F12" s="882" t="s">
        <v>358</v>
      </c>
      <c r="G12" s="952">
        <f>SUM(G13+G68+G91+G117+G54)</f>
        <v>248683.6</v>
      </c>
      <c r="H12" s="952">
        <f>SUM(H13+H68+H91+H117+H54+H87)</f>
        <v>8409.7000000000007</v>
      </c>
      <c r="I12" s="950">
        <f t="shared" ref="I12:I87" si="0">SUM(G12:H12)</f>
        <v>257093.30000000002</v>
      </c>
      <c r="J12" s="952">
        <f>SUM(J13+J68+J91+J117+J54+J87)</f>
        <v>-60</v>
      </c>
      <c r="K12" s="950">
        <f t="shared" ref="K12:K66" si="1">SUM(I12:J12)</f>
        <v>257033.30000000002</v>
      </c>
      <c r="L12" s="952">
        <f>SUM(L13+L68+L91+L117+L54+L87)</f>
        <v>-11233.2</v>
      </c>
      <c r="M12" s="950">
        <f t="shared" ref="M12:M66" si="2">SUM(K12:L12)</f>
        <v>245800.1</v>
      </c>
      <c r="N12" s="952">
        <f>SUM(N13+N68+N91+N117+N54+N87)</f>
        <v>0</v>
      </c>
      <c r="O12" s="950">
        <f t="shared" ref="O12:O76" si="3">M12+N12</f>
        <v>245800.1</v>
      </c>
      <c r="P12" s="952">
        <f>SUM(P13+P68+P91+P117+P54+P87)</f>
        <v>25894.799999999999</v>
      </c>
      <c r="Q12" s="950">
        <f>SUM(O12:P12)</f>
        <v>271694.90000000002</v>
      </c>
      <c r="R12" s="953">
        <f>SUM(R13+R68+R91+R117+R54)</f>
        <v>248206.39999999997</v>
      </c>
      <c r="S12" s="953">
        <f>SUM(S13+S68+S91+S117+S54)</f>
        <v>255711.99999999997</v>
      </c>
    </row>
    <row r="13" spans="1:19" s="869" customFormat="1" x14ac:dyDescent="0.2">
      <c r="A13" s="361" t="s">
        <v>357</v>
      </c>
      <c r="B13" s="355" t="s">
        <v>567</v>
      </c>
      <c r="C13" s="362">
        <v>1</v>
      </c>
      <c r="D13" s="362" t="s">
        <v>358</v>
      </c>
      <c r="E13" s="858" t="s">
        <v>358</v>
      </c>
      <c r="F13" s="758" t="s">
        <v>358</v>
      </c>
      <c r="G13" s="954">
        <f>G14+G19</f>
        <v>12972.099999999999</v>
      </c>
      <c r="H13" s="954">
        <f>H14+H19</f>
        <v>-735.4</v>
      </c>
      <c r="I13" s="950">
        <f t="shared" si="0"/>
        <v>12236.699999999999</v>
      </c>
      <c r="J13" s="954">
        <f>J14+J19</f>
        <v>0</v>
      </c>
      <c r="K13" s="950">
        <f t="shared" si="1"/>
        <v>12236.699999999999</v>
      </c>
      <c r="L13" s="954">
        <f>L14+L19</f>
        <v>0</v>
      </c>
      <c r="M13" s="950">
        <f t="shared" si="2"/>
        <v>12236.699999999999</v>
      </c>
      <c r="N13" s="954">
        <f>N14+N19</f>
        <v>0</v>
      </c>
      <c r="O13" s="950">
        <f t="shared" si="3"/>
        <v>12236.699999999999</v>
      </c>
      <c r="P13" s="954">
        <f>P14+P19</f>
        <v>-200</v>
      </c>
      <c r="Q13" s="950">
        <f t="shared" ref="Q13:Q47" si="4">SUM(O13:P13)</f>
        <v>12036.699999999999</v>
      </c>
      <c r="R13" s="955">
        <f>R14+R19</f>
        <v>12959.099999999999</v>
      </c>
      <c r="S13" s="955">
        <f>S14+S19</f>
        <v>12966.999999999998</v>
      </c>
    </row>
    <row r="14" spans="1:19" s="869" customFormat="1" x14ac:dyDescent="0.2">
      <c r="A14" s="361" t="s">
        <v>150</v>
      </c>
      <c r="B14" s="355" t="s">
        <v>567</v>
      </c>
      <c r="C14" s="362">
        <v>1</v>
      </c>
      <c r="D14" s="362">
        <v>5</v>
      </c>
      <c r="E14" s="858" t="s">
        <v>358</v>
      </c>
      <c r="F14" s="758" t="s">
        <v>358</v>
      </c>
      <c r="G14" s="954">
        <f>G15</f>
        <v>0</v>
      </c>
      <c r="H14" s="954">
        <f>H15</f>
        <v>7</v>
      </c>
      <c r="I14" s="950">
        <f t="shared" si="0"/>
        <v>7</v>
      </c>
      <c r="J14" s="954">
        <f>J15</f>
        <v>0</v>
      </c>
      <c r="K14" s="950">
        <f t="shared" si="1"/>
        <v>7</v>
      </c>
      <c r="L14" s="954">
        <f>L15</f>
        <v>0</v>
      </c>
      <c r="M14" s="950">
        <f t="shared" si="2"/>
        <v>7</v>
      </c>
      <c r="N14" s="954">
        <f>N15</f>
        <v>0</v>
      </c>
      <c r="O14" s="950">
        <f t="shared" si="3"/>
        <v>7</v>
      </c>
      <c r="P14" s="954">
        <f>P15</f>
        <v>0</v>
      </c>
      <c r="Q14" s="950">
        <f t="shared" si="4"/>
        <v>7</v>
      </c>
      <c r="R14" s="955">
        <f t="shared" ref="R14:S15" si="5">R15</f>
        <v>0</v>
      </c>
      <c r="S14" s="955">
        <f t="shared" si="5"/>
        <v>0</v>
      </c>
    </row>
    <row r="15" spans="1:19" s="869" customFormat="1" ht="26.25" customHeight="1" x14ac:dyDescent="0.2">
      <c r="A15" s="361" t="s">
        <v>569</v>
      </c>
      <c r="B15" s="355" t="s">
        <v>567</v>
      </c>
      <c r="C15" s="362">
        <v>1</v>
      </c>
      <c r="D15" s="362">
        <v>5</v>
      </c>
      <c r="E15" s="858">
        <v>14000</v>
      </c>
      <c r="F15" s="758" t="s">
        <v>358</v>
      </c>
      <c r="G15" s="954">
        <f>G16</f>
        <v>0</v>
      </c>
      <c r="H15" s="954">
        <f>H16</f>
        <v>7</v>
      </c>
      <c r="I15" s="950">
        <f t="shared" si="0"/>
        <v>7</v>
      </c>
      <c r="J15" s="954">
        <f>J16</f>
        <v>0</v>
      </c>
      <c r="K15" s="950">
        <f t="shared" si="1"/>
        <v>7</v>
      </c>
      <c r="L15" s="954">
        <f>L16</f>
        <v>0</v>
      </c>
      <c r="M15" s="950">
        <f t="shared" si="2"/>
        <v>7</v>
      </c>
      <c r="N15" s="954">
        <f>N16</f>
        <v>0</v>
      </c>
      <c r="O15" s="950">
        <f t="shared" si="3"/>
        <v>7</v>
      </c>
      <c r="P15" s="954">
        <f>P16</f>
        <v>0</v>
      </c>
      <c r="Q15" s="950">
        <f t="shared" si="4"/>
        <v>7</v>
      </c>
      <c r="R15" s="955">
        <f t="shared" si="5"/>
        <v>0</v>
      </c>
      <c r="S15" s="955">
        <f t="shared" si="5"/>
        <v>0</v>
      </c>
    </row>
    <row r="16" spans="1:19" x14ac:dyDescent="0.2">
      <c r="A16" s="312" t="s">
        <v>579</v>
      </c>
      <c r="B16" s="299" t="s">
        <v>567</v>
      </c>
      <c r="C16" s="293">
        <v>1</v>
      </c>
      <c r="D16" s="293">
        <v>5</v>
      </c>
      <c r="E16" s="860">
        <v>14000</v>
      </c>
      <c r="F16" s="298">
        <v>240</v>
      </c>
      <c r="G16" s="956"/>
      <c r="H16" s="956">
        <f>H17+H18</f>
        <v>7</v>
      </c>
      <c r="I16" s="950">
        <f t="shared" si="0"/>
        <v>7</v>
      </c>
      <c r="J16" s="956"/>
      <c r="K16" s="950">
        <f t="shared" si="1"/>
        <v>7</v>
      </c>
      <c r="L16" s="956"/>
      <c r="M16" s="950">
        <f t="shared" si="2"/>
        <v>7</v>
      </c>
      <c r="N16" s="956"/>
      <c r="O16" s="950">
        <f t="shared" si="3"/>
        <v>7</v>
      </c>
      <c r="P16" s="956"/>
      <c r="Q16" s="950">
        <f t="shared" si="4"/>
        <v>7</v>
      </c>
      <c r="R16" s="957"/>
      <c r="S16" s="957"/>
    </row>
    <row r="17" spans="1:19" x14ac:dyDescent="0.2">
      <c r="A17" s="312" t="s">
        <v>1042</v>
      </c>
      <c r="B17" s="299" t="s">
        <v>1287</v>
      </c>
      <c r="C17" s="293">
        <v>1</v>
      </c>
      <c r="D17" s="293">
        <v>5</v>
      </c>
      <c r="E17" s="860">
        <v>14000</v>
      </c>
      <c r="F17" s="298">
        <v>242</v>
      </c>
      <c r="G17" s="956"/>
      <c r="H17" s="956">
        <v>2</v>
      </c>
      <c r="I17" s="950">
        <f t="shared" si="0"/>
        <v>2</v>
      </c>
      <c r="J17" s="956"/>
      <c r="K17" s="950">
        <f t="shared" si="1"/>
        <v>2</v>
      </c>
      <c r="L17" s="956"/>
      <c r="M17" s="950">
        <f t="shared" si="2"/>
        <v>2</v>
      </c>
      <c r="N17" s="956"/>
      <c r="O17" s="950">
        <f t="shared" si="3"/>
        <v>2</v>
      </c>
      <c r="P17" s="956">
        <v>-2</v>
      </c>
      <c r="Q17" s="950">
        <f t="shared" si="4"/>
        <v>0</v>
      </c>
      <c r="R17" s="957"/>
      <c r="S17" s="957"/>
    </row>
    <row r="18" spans="1:19" x14ac:dyDescent="0.2">
      <c r="A18" s="312" t="s">
        <v>580</v>
      </c>
      <c r="B18" s="299" t="s">
        <v>567</v>
      </c>
      <c r="C18" s="293">
        <v>1</v>
      </c>
      <c r="D18" s="293">
        <v>5</v>
      </c>
      <c r="E18" s="860">
        <v>14000</v>
      </c>
      <c r="F18" s="298">
        <v>244</v>
      </c>
      <c r="G18" s="956"/>
      <c r="H18" s="956">
        <v>5</v>
      </c>
      <c r="I18" s="950">
        <f t="shared" si="0"/>
        <v>5</v>
      </c>
      <c r="J18" s="956"/>
      <c r="K18" s="950">
        <f t="shared" si="1"/>
        <v>5</v>
      </c>
      <c r="L18" s="956"/>
      <c r="M18" s="950">
        <f t="shared" si="2"/>
        <v>5</v>
      </c>
      <c r="N18" s="956"/>
      <c r="O18" s="950">
        <f t="shared" si="3"/>
        <v>5</v>
      </c>
      <c r="P18" s="956">
        <v>2</v>
      </c>
      <c r="Q18" s="950">
        <f t="shared" si="4"/>
        <v>7</v>
      </c>
      <c r="R18" s="957"/>
      <c r="S18" s="957"/>
    </row>
    <row r="19" spans="1:19" s="869" customFormat="1" x14ac:dyDescent="0.2">
      <c r="A19" s="361" t="s">
        <v>556</v>
      </c>
      <c r="B19" s="355" t="s">
        <v>567</v>
      </c>
      <c r="C19" s="362">
        <v>1</v>
      </c>
      <c r="D19" s="362">
        <v>13</v>
      </c>
      <c r="E19" s="858"/>
      <c r="F19" s="758" t="s">
        <v>358</v>
      </c>
      <c r="G19" s="954">
        <f>G20+G27+G34+G41+G45+G50</f>
        <v>12972.099999999999</v>
      </c>
      <c r="H19" s="954">
        <f>H20+H27+H34+H41+H45+H50</f>
        <v>-742.4</v>
      </c>
      <c r="I19" s="950">
        <f t="shared" si="0"/>
        <v>12229.699999999999</v>
      </c>
      <c r="J19" s="954">
        <f>J20+J27+J34+J41+J45+J50</f>
        <v>0</v>
      </c>
      <c r="K19" s="950">
        <f t="shared" si="1"/>
        <v>12229.699999999999</v>
      </c>
      <c r="L19" s="954">
        <f>L20+L27+L34+L41+L45+L50</f>
        <v>0</v>
      </c>
      <c r="M19" s="950">
        <f t="shared" si="2"/>
        <v>12229.699999999999</v>
      </c>
      <c r="N19" s="954">
        <f>N20+N27+N34+N41+N45+N50</f>
        <v>0</v>
      </c>
      <c r="O19" s="950">
        <f t="shared" si="3"/>
        <v>12229.699999999999</v>
      </c>
      <c r="P19" s="954">
        <f>P20+P27+P34+P41+P45+P50</f>
        <v>-200</v>
      </c>
      <c r="Q19" s="950">
        <f t="shared" si="4"/>
        <v>12029.699999999999</v>
      </c>
      <c r="R19" s="955">
        <f>R20+R27+R34+R41</f>
        <v>12959.099999999999</v>
      </c>
      <c r="S19" s="955">
        <f>S20+S27+S34+S41</f>
        <v>12966.999999999998</v>
      </c>
    </row>
    <row r="20" spans="1:19" s="869" customFormat="1" ht="25.5" x14ac:dyDescent="0.2">
      <c r="A20" s="361" t="s">
        <v>575</v>
      </c>
      <c r="B20" s="355" t="s">
        <v>567</v>
      </c>
      <c r="C20" s="362">
        <v>1</v>
      </c>
      <c r="D20" s="362">
        <v>13</v>
      </c>
      <c r="E20" s="858">
        <v>20400</v>
      </c>
      <c r="F20" s="758" t="s">
        <v>358</v>
      </c>
      <c r="G20" s="954">
        <f>G21+G24</f>
        <v>7855.5</v>
      </c>
      <c r="H20" s="954">
        <f>H21+H24</f>
        <v>0</v>
      </c>
      <c r="I20" s="950">
        <f t="shared" si="0"/>
        <v>7855.5</v>
      </c>
      <c r="J20" s="954">
        <f>J21+J24</f>
        <v>0</v>
      </c>
      <c r="K20" s="950">
        <f t="shared" si="1"/>
        <v>7855.5</v>
      </c>
      <c r="L20" s="954">
        <f>L21+L24</f>
        <v>0</v>
      </c>
      <c r="M20" s="950">
        <f t="shared" si="2"/>
        <v>7855.5</v>
      </c>
      <c r="N20" s="954">
        <f>N21+N24</f>
        <v>0</v>
      </c>
      <c r="O20" s="950">
        <f t="shared" si="3"/>
        <v>7855.5</v>
      </c>
      <c r="P20" s="954">
        <f>P21+P24</f>
        <v>0</v>
      </c>
      <c r="Q20" s="950">
        <f t="shared" si="4"/>
        <v>7855.5</v>
      </c>
      <c r="R20" s="954">
        <f t="shared" ref="R20:S20" si="6">R21+R24</f>
        <v>7855.5</v>
      </c>
      <c r="S20" s="954">
        <f t="shared" si="6"/>
        <v>7855.5</v>
      </c>
    </row>
    <row r="21" spans="1:19" x14ac:dyDescent="0.2">
      <c r="A21" s="312" t="s">
        <v>956</v>
      </c>
      <c r="B21" s="299" t="s">
        <v>567</v>
      </c>
      <c r="C21" s="293">
        <v>1</v>
      </c>
      <c r="D21" s="293">
        <v>13</v>
      </c>
      <c r="E21" s="860">
        <v>20400</v>
      </c>
      <c r="F21" s="298">
        <v>120</v>
      </c>
      <c r="G21" s="956">
        <f>SUM(G22:G23)</f>
        <v>5750.5</v>
      </c>
      <c r="H21" s="956">
        <f>SUM(H22:H23)</f>
        <v>0</v>
      </c>
      <c r="I21" s="950">
        <f t="shared" si="0"/>
        <v>5750.5</v>
      </c>
      <c r="J21" s="956">
        <f>SUM(J22:J23)</f>
        <v>0</v>
      </c>
      <c r="K21" s="950">
        <f t="shared" si="1"/>
        <v>5750.5</v>
      </c>
      <c r="L21" s="956">
        <f>SUM(L22:L23)</f>
        <v>0</v>
      </c>
      <c r="M21" s="950">
        <f t="shared" si="2"/>
        <v>5750.5</v>
      </c>
      <c r="N21" s="956">
        <f>SUM(N22:N23)</f>
        <v>0</v>
      </c>
      <c r="O21" s="950">
        <f t="shared" si="3"/>
        <v>5750.5</v>
      </c>
      <c r="P21" s="956">
        <f>SUM(P22:P23)</f>
        <v>0</v>
      </c>
      <c r="Q21" s="950">
        <f t="shared" si="4"/>
        <v>5750.5</v>
      </c>
      <c r="R21" s="956">
        <f t="shared" ref="R21:S21" si="7">SUM(R22:R23)</f>
        <v>5551.1</v>
      </c>
      <c r="S21" s="956">
        <f t="shared" si="7"/>
        <v>5551.1</v>
      </c>
    </row>
    <row r="22" spans="1:19" x14ac:dyDescent="0.2">
      <c r="A22" s="312" t="s">
        <v>559</v>
      </c>
      <c r="B22" s="299" t="s">
        <v>567</v>
      </c>
      <c r="C22" s="293">
        <v>1</v>
      </c>
      <c r="D22" s="293">
        <v>13</v>
      </c>
      <c r="E22" s="860">
        <v>20400</v>
      </c>
      <c r="F22" s="298">
        <v>121</v>
      </c>
      <c r="G22" s="956">
        <v>5472.1</v>
      </c>
      <c r="H22" s="956"/>
      <c r="I22" s="950">
        <f t="shared" si="0"/>
        <v>5472.1</v>
      </c>
      <c r="J22" s="956"/>
      <c r="K22" s="950">
        <f t="shared" si="1"/>
        <v>5472.1</v>
      </c>
      <c r="L22" s="956"/>
      <c r="M22" s="950">
        <f t="shared" si="2"/>
        <v>5472.1</v>
      </c>
      <c r="N22" s="956"/>
      <c r="O22" s="950">
        <f t="shared" si="3"/>
        <v>5472.1</v>
      </c>
      <c r="P22" s="956"/>
      <c r="Q22" s="950">
        <f t="shared" si="4"/>
        <v>5472.1</v>
      </c>
      <c r="R22" s="956">
        <v>5472.1</v>
      </c>
      <c r="S22" s="956">
        <v>5472.1</v>
      </c>
    </row>
    <row r="23" spans="1:19" x14ac:dyDescent="0.2">
      <c r="A23" s="312" t="s">
        <v>560</v>
      </c>
      <c r="B23" s="299" t="s">
        <v>567</v>
      </c>
      <c r="C23" s="293">
        <v>1</v>
      </c>
      <c r="D23" s="293">
        <v>13</v>
      </c>
      <c r="E23" s="860">
        <v>20400</v>
      </c>
      <c r="F23" s="298">
        <v>122</v>
      </c>
      <c r="G23" s="956">
        <v>278.39999999999998</v>
      </c>
      <c r="H23" s="956"/>
      <c r="I23" s="950">
        <f t="shared" si="0"/>
        <v>278.39999999999998</v>
      </c>
      <c r="J23" s="956"/>
      <c r="K23" s="950">
        <f t="shared" si="1"/>
        <v>278.39999999999998</v>
      </c>
      <c r="L23" s="956"/>
      <c r="M23" s="950">
        <f t="shared" si="2"/>
        <v>278.39999999999998</v>
      </c>
      <c r="N23" s="956"/>
      <c r="O23" s="950">
        <f t="shared" si="3"/>
        <v>278.39999999999998</v>
      </c>
      <c r="P23" s="956"/>
      <c r="Q23" s="950">
        <f t="shared" si="4"/>
        <v>278.39999999999998</v>
      </c>
      <c r="R23" s="956">
        <v>79</v>
      </c>
      <c r="S23" s="956">
        <v>79</v>
      </c>
    </row>
    <row r="24" spans="1:19" x14ac:dyDescent="0.2">
      <c r="A24" s="312" t="s">
        <v>579</v>
      </c>
      <c r="B24" s="299" t="s">
        <v>567</v>
      </c>
      <c r="C24" s="293">
        <v>1</v>
      </c>
      <c r="D24" s="293">
        <v>13</v>
      </c>
      <c r="E24" s="860">
        <v>20400</v>
      </c>
      <c r="F24" s="298">
        <v>240</v>
      </c>
      <c r="G24" s="956">
        <f>G25+G26</f>
        <v>2105</v>
      </c>
      <c r="H24" s="956">
        <f>H25+H26</f>
        <v>0</v>
      </c>
      <c r="I24" s="950">
        <f t="shared" si="0"/>
        <v>2105</v>
      </c>
      <c r="J24" s="956">
        <f>J25+J26</f>
        <v>0</v>
      </c>
      <c r="K24" s="950">
        <f t="shared" si="1"/>
        <v>2105</v>
      </c>
      <c r="L24" s="956">
        <f>L25+L26</f>
        <v>0</v>
      </c>
      <c r="M24" s="950">
        <f t="shared" si="2"/>
        <v>2105</v>
      </c>
      <c r="N24" s="956">
        <f>N25+N26</f>
        <v>0</v>
      </c>
      <c r="O24" s="950">
        <f t="shared" si="3"/>
        <v>2105</v>
      </c>
      <c r="P24" s="956">
        <f>P25+P26</f>
        <v>0</v>
      </c>
      <c r="Q24" s="950">
        <f t="shared" si="4"/>
        <v>2105</v>
      </c>
      <c r="R24" s="956">
        <f t="shared" ref="R24:S24" si="8">R25+R26</f>
        <v>2304.4</v>
      </c>
      <c r="S24" s="956">
        <f t="shared" si="8"/>
        <v>2304.4</v>
      </c>
    </row>
    <row r="25" spans="1:19" x14ac:dyDescent="0.2">
      <c r="A25" s="312" t="s">
        <v>1042</v>
      </c>
      <c r="B25" s="299" t="s">
        <v>567</v>
      </c>
      <c r="C25" s="293">
        <v>1</v>
      </c>
      <c r="D25" s="293">
        <v>13</v>
      </c>
      <c r="E25" s="860">
        <v>20400</v>
      </c>
      <c r="F25" s="298">
        <v>242</v>
      </c>
      <c r="G25" s="956">
        <v>396.8</v>
      </c>
      <c r="H25" s="956"/>
      <c r="I25" s="950">
        <f t="shared" si="0"/>
        <v>396.8</v>
      </c>
      <c r="J25" s="956"/>
      <c r="K25" s="950">
        <f t="shared" si="1"/>
        <v>396.8</v>
      </c>
      <c r="L25" s="956"/>
      <c r="M25" s="950">
        <f t="shared" si="2"/>
        <v>396.8</v>
      </c>
      <c r="N25" s="956"/>
      <c r="O25" s="950">
        <f t="shared" si="3"/>
        <v>396.8</v>
      </c>
      <c r="P25" s="956">
        <v>-56.2</v>
      </c>
      <c r="Q25" s="950">
        <f t="shared" si="4"/>
        <v>340.6</v>
      </c>
      <c r="R25" s="956">
        <v>396.8</v>
      </c>
      <c r="S25" s="956">
        <v>396.8</v>
      </c>
    </row>
    <row r="26" spans="1:19" x14ac:dyDescent="0.2">
      <c r="A26" s="312" t="s">
        <v>580</v>
      </c>
      <c r="B26" s="299" t="s">
        <v>567</v>
      </c>
      <c r="C26" s="293">
        <v>1</v>
      </c>
      <c r="D26" s="293">
        <v>13</v>
      </c>
      <c r="E26" s="860">
        <v>20400</v>
      </c>
      <c r="F26" s="298">
        <v>244</v>
      </c>
      <c r="G26" s="956">
        <v>1708.2</v>
      </c>
      <c r="H26" s="956"/>
      <c r="I26" s="950">
        <f t="shared" si="0"/>
        <v>1708.2</v>
      </c>
      <c r="J26" s="956"/>
      <c r="K26" s="950">
        <f t="shared" si="1"/>
        <v>1708.2</v>
      </c>
      <c r="L26" s="956"/>
      <c r="M26" s="950">
        <f t="shared" si="2"/>
        <v>1708.2</v>
      </c>
      <c r="N26" s="956"/>
      <c r="O26" s="950">
        <f t="shared" si="3"/>
        <v>1708.2</v>
      </c>
      <c r="P26" s="956">
        <v>56.2</v>
      </c>
      <c r="Q26" s="950">
        <f t="shared" si="4"/>
        <v>1764.4</v>
      </c>
      <c r="R26" s="956">
        <v>1907.6</v>
      </c>
      <c r="S26" s="956">
        <v>1907.6</v>
      </c>
    </row>
    <row r="27" spans="1:19" s="869" customFormat="1" x14ac:dyDescent="0.2">
      <c r="A27" s="361" t="s">
        <v>576</v>
      </c>
      <c r="B27" s="355" t="s">
        <v>567</v>
      </c>
      <c r="C27" s="362">
        <v>1</v>
      </c>
      <c r="D27" s="362">
        <v>13</v>
      </c>
      <c r="E27" s="858">
        <v>20400</v>
      </c>
      <c r="F27" s="758" t="s">
        <v>358</v>
      </c>
      <c r="G27" s="954">
        <f>G28+G31</f>
        <v>3487.8</v>
      </c>
      <c r="H27" s="954">
        <f>H28+H31</f>
        <v>0</v>
      </c>
      <c r="I27" s="950">
        <f t="shared" si="0"/>
        <v>3487.8</v>
      </c>
      <c r="J27" s="954">
        <f>J28+J31</f>
        <v>0</v>
      </c>
      <c r="K27" s="950">
        <f t="shared" si="1"/>
        <v>3487.8</v>
      </c>
      <c r="L27" s="954">
        <f>L28+L31</f>
        <v>0</v>
      </c>
      <c r="M27" s="950">
        <f t="shared" si="2"/>
        <v>3487.8</v>
      </c>
      <c r="N27" s="954">
        <f>N28+N31</f>
        <v>0</v>
      </c>
      <c r="O27" s="950">
        <f t="shared" si="3"/>
        <v>3487.8</v>
      </c>
      <c r="P27" s="954">
        <f>P28+P31</f>
        <v>-200</v>
      </c>
      <c r="Q27" s="950">
        <f t="shared" si="4"/>
        <v>3287.8</v>
      </c>
      <c r="R27" s="955">
        <f>R28+R31</f>
        <v>3487.7999999999997</v>
      </c>
      <c r="S27" s="955">
        <f>S28+S31</f>
        <v>3487.7999999999997</v>
      </c>
    </row>
    <row r="28" spans="1:19" x14ac:dyDescent="0.2">
      <c r="A28" s="312" t="s">
        <v>558</v>
      </c>
      <c r="B28" s="299" t="s">
        <v>567</v>
      </c>
      <c r="C28" s="293">
        <v>1</v>
      </c>
      <c r="D28" s="293">
        <v>13</v>
      </c>
      <c r="E28" s="860">
        <v>20400</v>
      </c>
      <c r="F28" s="298">
        <v>120</v>
      </c>
      <c r="G28" s="956">
        <f>SUM(G29:G30)</f>
        <v>3017.1</v>
      </c>
      <c r="H28" s="956">
        <f>SUM(H29:H30)</f>
        <v>0</v>
      </c>
      <c r="I28" s="950">
        <f t="shared" si="0"/>
        <v>3017.1</v>
      </c>
      <c r="J28" s="956">
        <f>SUM(J29:J30)</f>
        <v>0</v>
      </c>
      <c r="K28" s="950">
        <f t="shared" si="1"/>
        <v>3017.1</v>
      </c>
      <c r="L28" s="956">
        <f>SUM(L29:L30)</f>
        <v>0</v>
      </c>
      <c r="M28" s="950">
        <f t="shared" si="2"/>
        <v>3017.1</v>
      </c>
      <c r="N28" s="956">
        <f>SUM(N29:N30)</f>
        <v>0</v>
      </c>
      <c r="O28" s="950">
        <f t="shared" si="3"/>
        <v>3017.1</v>
      </c>
      <c r="P28" s="956">
        <f>P29+P30</f>
        <v>-35.200000000000003</v>
      </c>
      <c r="Q28" s="950">
        <f t="shared" si="4"/>
        <v>2981.9</v>
      </c>
      <c r="R28" s="956">
        <f t="shared" ref="R28:S28" si="9">SUM(R29:R30)</f>
        <v>2881.1</v>
      </c>
      <c r="S28" s="956">
        <f t="shared" si="9"/>
        <v>2881.1</v>
      </c>
    </row>
    <row r="29" spans="1:19" x14ac:dyDescent="0.2">
      <c r="A29" s="312" t="s">
        <v>559</v>
      </c>
      <c r="B29" s="299" t="s">
        <v>567</v>
      </c>
      <c r="C29" s="293">
        <v>1</v>
      </c>
      <c r="D29" s="293">
        <v>13</v>
      </c>
      <c r="E29" s="860">
        <v>20400</v>
      </c>
      <c r="F29" s="298">
        <v>121</v>
      </c>
      <c r="G29" s="956">
        <v>2869.1</v>
      </c>
      <c r="H29" s="956"/>
      <c r="I29" s="950">
        <f t="shared" si="0"/>
        <v>2869.1</v>
      </c>
      <c r="J29" s="956"/>
      <c r="K29" s="950">
        <f t="shared" si="1"/>
        <v>2869.1</v>
      </c>
      <c r="L29" s="956"/>
      <c r="M29" s="950">
        <f t="shared" si="2"/>
        <v>2869.1</v>
      </c>
      <c r="N29" s="956"/>
      <c r="O29" s="950">
        <f t="shared" si="3"/>
        <v>2869.1</v>
      </c>
      <c r="P29" s="956">
        <v>22.4</v>
      </c>
      <c r="Q29" s="950">
        <f>SUM(O29+P29)</f>
        <v>2891.5</v>
      </c>
      <c r="R29" s="956">
        <v>2869.1</v>
      </c>
      <c r="S29" s="956">
        <v>2869.1</v>
      </c>
    </row>
    <row r="30" spans="1:19" x14ac:dyDescent="0.2">
      <c r="A30" s="312" t="s">
        <v>560</v>
      </c>
      <c r="B30" s="299" t="s">
        <v>567</v>
      </c>
      <c r="C30" s="293">
        <v>1</v>
      </c>
      <c r="D30" s="293">
        <v>13</v>
      </c>
      <c r="E30" s="860">
        <v>20400</v>
      </c>
      <c r="F30" s="298">
        <v>122</v>
      </c>
      <c r="G30" s="956">
        <v>148</v>
      </c>
      <c r="H30" s="956"/>
      <c r="I30" s="950">
        <f t="shared" si="0"/>
        <v>148</v>
      </c>
      <c r="J30" s="956"/>
      <c r="K30" s="950">
        <f t="shared" si="1"/>
        <v>148</v>
      </c>
      <c r="L30" s="956"/>
      <c r="M30" s="950">
        <f t="shared" si="2"/>
        <v>148</v>
      </c>
      <c r="N30" s="956"/>
      <c r="O30" s="950">
        <f t="shared" si="3"/>
        <v>148</v>
      </c>
      <c r="P30" s="956">
        <v>-57.6</v>
      </c>
      <c r="Q30" s="950">
        <f t="shared" si="4"/>
        <v>90.4</v>
      </c>
      <c r="R30" s="956">
        <v>12</v>
      </c>
      <c r="S30" s="956">
        <v>12</v>
      </c>
    </row>
    <row r="31" spans="1:19" x14ac:dyDescent="0.2">
      <c r="A31" s="312" t="s">
        <v>579</v>
      </c>
      <c r="B31" s="299" t="s">
        <v>567</v>
      </c>
      <c r="C31" s="293">
        <v>1</v>
      </c>
      <c r="D31" s="293">
        <v>13</v>
      </c>
      <c r="E31" s="860">
        <v>20400</v>
      </c>
      <c r="F31" s="298">
        <v>240</v>
      </c>
      <c r="G31" s="956">
        <f>G32+G33</f>
        <v>470.70000000000005</v>
      </c>
      <c r="H31" s="956">
        <f>H32+H33</f>
        <v>0</v>
      </c>
      <c r="I31" s="950">
        <f t="shared" si="0"/>
        <v>470.70000000000005</v>
      </c>
      <c r="J31" s="956">
        <f>J32+J33</f>
        <v>0</v>
      </c>
      <c r="K31" s="950">
        <f t="shared" si="1"/>
        <v>470.70000000000005</v>
      </c>
      <c r="L31" s="956">
        <f>L32+L33</f>
        <v>0</v>
      </c>
      <c r="M31" s="950">
        <f t="shared" si="2"/>
        <v>470.70000000000005</v>
      </c>
      <c r="N31" s="956">
        <f>N32+N33</f>
        <v>0</v>
      </c>
      <c r="O31" s="950">
        <f t="shared" si="3"/>
        <v>470.70000000000005</v>
      </c>
      <c r="P31" s="956">
        <f>P32+P33</f>
        <v>-164.8</v>
      </c>
      <c r="Q31" s="950">
        <f t="shared" si="4"/>
        <v>305.90000000000003</v>
      </c>
      <c r="R31" s="956">
        <f t="shared" ref="R31:S31" si="10">R32+R33</f>
        <v>606.69999999999993</v>
      </c>
      <c r="S31" s="956">
        <f t="shared" si="10"/>
        <v>606.69999999999993</v>
      </c>
    </row>
    <row r="32" spans="1:19" x14ac:dyDescent="0.2">
      <c r="A32" s="312" t="s">
        <v>1042</v>
      </c>
      <c r="B32" s="299" t="s">
        <v>567</v>
      </c>
      <c r="C32" s="293">
        <v>1</v>
      </c>
      <c r="D32" s="293">
        <v>13</v>
      </c>
      <c r="E32" s="860">
        <v>20400</v>
      </c>
      <c r="F32" s="298">
        <v>242</v>
      </c>
      <c r="G32" s="956">
        <v>85.4</v>
      </c>
      <c r="H32" s="956"/>
      <c r="I32" s="950">
        <f t="shared" si="0"/>
        <v>85.4</v>
      </c>
      <c r="J32" s="956"/>
      <c r="K32" s="950">
        <f t="shared" si="1"/>
        <v>85.4</v>
      </c>
      <c r="L32" s="956"/>
      <c r="M32" s="950">
        <f t="shared" si="2"/>
        <v>85.4</v>
      </c>
      <c r="N32" s="956"/>
      <c r="O32" s="950">
        <f t="shared" si="3"/>
        <v>85.4</v>
      </c>
      <c r="P32" s="956">
        <v>59.1</v>
      </c>
      <c r="Q32" s="950">
        <f t="shared" si="4"/>
        <v>144.5</v>
      </c>
      <c r="R32" s="956">
        <v>82.4</v>
      </c>
      <c r="S32" s="956">
        <v>82.4</v>
      </c>
    </row>
    <row r="33" spans="1:20" x14ac:dyDescent="0.2">
      <c r="A33" s="312" t="s">
        <v>580</v>
      </c>
      <c r="B33" s="299" t="s">
        <v>567</v>
      </c>
      <c r="C33" s="293">
        <v>1</v>
      </c>
      <c r="D33" s="293">
        <v>13</v>
      </c>
      <c r="E33" s="860">
        <v>20400</v>
      </c>
      <c r="F33" s="298">
        <v>244</v>
      </c>
      <c r="G33" s="956">
        <v>385.3</v>
      </c>
      <c r="H33" s="956"/>
      <c r="I33" s="950">
        <f t="shared" si="0"/>
        <v>385.3</v>
      </c>
      <c r="J33" s="956"/>
      <c r="K33" s="950">
        <f t="shared" si="1"/>
        <v>385.3</v>
      </c>
      <c r="L33" s="956"/>
      <c r="M33" s="950">
        <f t="shared" si="2"/>
        <v>385.3</v>
      </c>
      <c r="N33" s="956"/>
      <c r="O33" s="950">
        <f t="shared" si="3"/>
        <v>385.3</v>
      </c>
      <c r="P33" s="956">
        <v>-223.9</v>
      </c>
      <c r="Q33" s="950">
        <f t="shared" si="4"/>
        <v>161.4</v>
      </c>
      <c r="R33" s="956">
        <v>524.29999999999995</v>
      </c>
      <c r="S33" s="956">
        <v>524.29999999999995</v>
      </c>
    </row>
    <row r="34" spans="1:20" s="869" customFormat="1" ht="25.5" x14ac:dyDescent="0.2">
      <c r="A34" s="361" t="s">
        <v>577</v>
      </c>
      <c r="B34" s="355" t="s">
        <v>567</v>
      </c>
      <c r="C34" s="362">
        <v>1</v>
      </c>
      <c r="D34" s="362">
        <v>13</v>
      </c>
      <c r="E34" s="858">
        <v>20400</v>
      </c>
      <c r="F34" s="758" t="s">
        <v>358</v>
      </c>
      <c r="G34" s="954">
        <f>G35+G38</f>
        <v>1484.8000000000002</v>
      </c>
      <c r="H34" s="954">
        <f>H35+H38</f>
        <v>-742.4</v>
      </c>
      <c r="I34" s="950">
        <f t="shared" si="0"/>
        <v>742.4000000000002</v>
      </c>
      <c r="J34" s="954">
        <f>J35+J38</f>
        <v>0</v>
      </c>
      <c r="K34" s="950">
        <f t="shared" si="1"/>
        <v>742.4000000000002</v>
      </c>
      <c r="L34" s="954">
        <f>L35+L38</f>
        <v>0</v>
      </c>
      <c r="M34" s="950">
        <f t="shared" si="2"/>
        <v>742.4000000000002</v>
      </c>
      <c r="N34" s="954">
        <f>N35+N38</f>
        <v>0</v>
      </c>
      <c r="O34" s="950">
        <f t="shared" si="3"/>
        <v>742.4000000000002</v>
      </c>
      <c r="P34" s="954">
        <f>P35+P38</f>
        <v>0</v>
      </c>
      <c r="Q34" s="950">
        <f t="shared" si="4"/>
        <v>742.4000000000002</v>
      </c>
      <c r="R34" s="955">
        <f>R35+R38</f>
        <v>1484.8000000000002</v>
      </c>
      <c r="S34" s="955">
        <f>S35+S38</f>
        <v>1484.8000000000002</v>
      </c>
    </row>
    <row r="35" spans="1:20" x14ac:dyDescent="0.2">
      <c r="A35" s="312" t="s">
        <v>956</v>
      </c>
      <c r="B35" s="299" t="s">
        <v>567</v>
      </c>
      <c r="C35" s="293">
        <v>1</v>
      </c>
      <c r="D35" s="293">
        <v>13</v>
      </c>
      <c r="E35" s="860">
        <v>20400</v>
      </c>
      <c r="F35" s="298">
        <v>120</v>
      </c>
      <c r="G35" s="956">
        <f>SUM(G36:G37)</f>
        <v>693.2</v>
      </c>
      <c r="H35" s="956">
        <f>SUM(H36:H37)</f>
        <v>-12.4</v>
      </c>
      <c r="I35" s="950">
        <f t="shared" si="0"/>
        <v>680.80000000000007</v>
      </c>
      <c r="J35" s="956">
        <f>SUM(J36:J37)</f>
        <v>0</v>
      </c>
      <c r="K35" s="950">
        <f t="shared" si="1"/>
        <v>680.80000000000007</v>
      </c>
      <c r="L35" s="956">
        <f>SUM(L36:L37)</f>
        <v>0</v>
      </c>
      <c r="M35" s="950">
        <f t="shared" si="2"/>
        <v>680.80000000000007</v>
      </c>
      <c r="N35" s="956">
        <f>SUM(N36:N37)</f>
        <v>0</v>
      </c>
      <c r="O35" s="950">
        <f t="shared" si="3"/>
        <v>680.80000000000007</v>
      </c>
      <c r="P35" s="956">
        <f>SUM(P36:P37)</f>
        <v>-14.1</v>
      </c>
      <c r="Q35" s="950">
        <f t="shared" si="4"/>
        <v>666.7</v>
      </c>
      <c r="R35" s="956">
        <f t="shared" ref="R35:S35" si="11">SUM(R36:R37)</f>
        <v>693.2</v>
      </c>
      <c r="S35" s="956">
        <f t="shared" si="11"/>
        <v>693.2</v>
      </c>
    </row>
    <row r="36" spans="1:20" x14ac:dyDescent="0.2">
      <c r="A36" s="312" t="s">
        <v>559</v>
      </c>
      <c r="B36" s="299" t="s">
        <v>567</v>
      </c>
      <c r="C36" s="293">
        <v>1</v>
      </c>
      <c r="D36" s="293">
        <v>13</v>
      </c>
      <c r="E36" s="860">
        <v>20400</v>
      </c>
      <c r="F36" s="298">
        <v>121</v>
      </c>
      <c r="G36" s="956">
        <v>628.70000000000005</v>
      </c>
      <c r="H36" s="956"/>
      <c r="I36" s="950">
        <f t="shared" si="0"/>
        <v>628.70000000000005</v>
      </c>
      <c r="J36" s="956"/>
      <c r="K36" s="950">
        <f t="shared" si="1"/>
        <v>628.70000000000005</v>
      </c>
      <c r="L36" s="956"/>
      <c r="M36" s="950">
        <f t="shared" si="2"/>
        <v>628.70000000000005</v>
      </c>
      <c r="N36" s="956"/>
      <c r="O36" s="950">
        <f t="shared" si="3"/>
        <v>628.70000000000005</v>
      </c>
      <c r="P36" s="956"/>
      <c r="Q36" s="950">
        <f t="shared" si="4"/>
        <v>628.70000000000005</v>
      </c>
      <c r="R36" s="956">
        <v>628.70000000000005</v>
      </c>
      <c r="S36" s="956">
        <v>628.70000000000005</v>
      </c>
    </row>
    <row r="37" spans="1:20" x14ac:dyDescent="0.2">
      <c r="A37" s="312" t="s">
        <v>560</v>
      </c>
      <c r="B37" s="299" t="s">
        <v>567</v>
      </c>
      <c r="C37" s="293">
        <v>1</v>
      </c>
      <c r="D37" s="293">
        <v>13</v>
      </c>
      <c r="E37" s="860">
        <v>20400</v>
      </c>
      <c r="F37" s="298">
        <v>122</v>
      </c>
      <c r="G37" s="956">
        <v>64.5</v>
      </c>
      <c r="H37" s="956">
        <v>-12.4</v>
      </c>
      <c r="I37" s="950">
        <f t="shared" si="0"/>
        <v>52.1</v>
      </c>
      <c r="J37" s="956"/>
      <c r="K37" s="950">
        <f t="shared" si="1"/>
        <v>52.1</v>
      </c>
      <c r="L37" s="956"/>
      <c r="M37" s="950">
        <f t="shared" si="2"/>
        <v>52.1</v>
      </c>
      <c r="N37" s="956"/>
      <c r="O37" s="950">
        <f t="shared" si="3"/>
        <v>52.1</v>
      </c>
      <c r="P37" s="956">
        <v>-14.1</v>
      </c>
      <c r="Q37" s="950">
        <f t="shared" si="4"/>
        <v>38</v>
      </c>
      <c r="R37" s="956">
        <v>64.5</v>
      </c>
      <c r="S37" s="956">
        <v>64.5</v>
      </c>
    </row>
    <row r="38" spans="1:20" x14ac:dyDescent="0.2">
      <c r="A38" s="312" t="s">
        <v>579</v>
      </c>
      <c r="B38" s="299" t="s">
        <v>567</v>
      </c>
      <c r="C38" s="293">
        <v>1</v>
      </c>
      <c r="D38" s="293">
        <v>13</v>
      </c>
      <c r="E38" s="860">
        <v>20400</v>
      </c>
      <c r="F38" s="298">
        <v>240</v>
      </c>
      <c r="G38" s="956">
        <f>G39+G40</f>
        <v>791.6</v>
      </c>
      <c r="H38" s="956">
        <f>H39+H40</f>
        <v>-730</v>
      </c>
      <c r="I38" s="950">
        <f t="shared" si="0"/>
        <v>61.600000000000023</v>
      </c>
      <c r="J38" s="956">
        <f>J39+J40</f>
        <v>0</v>
      </c>
      <c r="K38" s="950">
        <f t="shared" si="1"/>
        <v>61.600000000000023</v>
      </c>
      <c r="L38" s="956">
        <f>L39+L40</f>
        <v>0</v>
      </c>
      <c r="M38" s="950">
        <f t="shared" si="2"/>
        <v>61.600000000000023</v>
      </c>
      <c r="N38" s="956">
        <f>N39+N40</f>
        <v>0</v>
      </c>
      <c r="O38" s="950">
        <f t="shared" si="3"/>
        <v>61.600000000000023</v>
      </c>
      <c r="P38" s="956">
        <f>P39+P40</f>
        <v>14.1</v>
      </c>
      <c r="Q38" s="950">
        <f t="shared" si="4"/>
        <v>75.700000000000017</v>
      </c>
      <c r="R38" s="956">
        <f t="shared" ref="R38:S38" si="12">R39+R40</f>
        <v>791.6</v>
      </c>
      <c r="S38" s="956">
        <f t="shared" si="12"/>
        <v>791.6</v>
      </c>
    </row>
    <row r="39" spans="1:20" x14ac:dyDescent="0.2">
      <c r="A39" s="312" t="s">
        <v>1042</v>
      </c>
      <c r="B39" s="299" t="s">
        <v>567</v>
      </c>
      <c r="C39" s="293">
        <v>1</v>
      </c>
      <c r="D39" s="293">
        <v>13</v>
      </c>
      <c r="E39" s="860">
        <v>20400</v>
      </c>
      <c r="F39" s="298">
        <v>242</v>
      </c>
      <c r="G39" s="956">
        <v>20.7</v>
      </c>
      <c r="H39" s="956"/>
      <c r="I39" s="950">
        <f t="shared" si="0"/>
        <v>20.7</v>
      </c>
      <c r="J39" s="956"/>
      <c r="K39" s="950">
        <f t="shared" si="1"/>
        <v>20.7</v>
      </c>
      <c r="L39" s="956"/>
      <c r="M39" s="950">
        <f t="shared" si="2"/>
        <v>20.7</v>
      </c>
      <c r="N39" s="956"/>
      <c r="O39" s="950">
        <f t="shared" si="3"/>
        <v>20.7</v>
      </c>
      <c r="P39" s="956">
        <v>7.8</v>
      </c>
      <c r="Q39" s="950">
        <f t="shared" si="4"/>
        <v>28.5</v>
      </c>
      <c r="R39" s="956">
        <v>20.7</v>
      </c>
      <c r="S39" s="956">
        <v>20.7</v>
      </c>
    </row>
    <row r="40" spans="1:20" x14ac:dyDescent="0.2">
      <c r="A40" s="312" t="s">
        <v>580</v>
      </c>
      <c r="B40" s="299" t="s">
        <v>567</v>
      </c>
      <c r="C40" s="293">
        <v>1</v>
      </c>
      <c r="D40" s="293">
        <v>13</v>
      </c>
      <c r="E40" s="860">
        <v>20400</v>
      </c>
      <c r="F40" s="298">
        <v>244</v>
      </c>
      <c r="G40" s="956">
        <v>770.9</v>
      </c>
      <c r="H40" s="956">
        <v>-730</v>
      </c>
      <c r="I40" s="950">
        <f t="shared" si="0"/>
        <v>40.899999999999977</v>
      </c>
      <c r="J40" s="956"/>
      <c r="K40" s="950">
        <f t="shared" si="1"/>
        <v>40.899999999999977</v>
      </c>
      <c r="L40" s="956"/>
      <c r="M40" s="950">
        <f t="shared" si="2"/>
        <v>40.899999999999977</v>
      </c>
      <c r="N40" s="956"/>
      <c r="O40" s="950">
        <f t="shared" si="3"/>
        <v>40.899999999999977</v>
      </c>
      <c r="P40" s="956">
        <v>6.3</v>
      </c>
      <c r="Q40" s="950">
        <f t="shared" si="4"/>
        <v>47.199999999999974</v>
      </c>
      <c r="R40" s="956">
        <v>770.9</v>
      </c>
      <c r="S40" s="956">
        <v>770.9</v>
      </c>
    </row>
    <row r="41" spans="1:20" s="869" customFormat="1" ht="38.25" x14ac:dyDescent="0.2">
      <c r="A41" s="361" t="s">
        <v>578</v>
      </c>
      <c r="B41" s="355" t="s">
        <v>567</v>
      </c>
      <c r="C41" s="362">
        <v>1</v>
      </c>
      <c r="D41" s="362">
        <v>13</v>
      </c>
      <c r="E41" s="858">
        <v>20400</v>
      </c>
      <c r="F41" s="758" t="s">
        <v>358</v>
      </c>
      <c r="G41" s="954">
        <f>G42</f>
        <v>117.6</v>
      </c>
      <c r="H41" s="954">
        <f>H42</f>
        <v>0</v>
      </c>
      <c r="I41" s="950">
        <f t="shared" si="0"/>
        <v>117.6</v>
      </c>
      <c r="J41" s="954">
        <f>J42</f>
        <v>0</v>
      </c>
      <c r="K41" s="950">
        <f>SUM(K42)</f>
        <v>117.6</v>
      </c>
      <c r="L41" s="954">
        <f>L42</f>
        <v>0</v>
      </c>
      <c r="M41" s="950">
        <f t="shared" si="2"/>
        <v>117.6</v>
      </c>
      <c r="N41" s="954">
        <f>N42</f>
        <v>0</v>
      </c>
      <c r="O41" s="950">
        <f t="shared" si="3"/>
        <v>117.6</v>
      </c>
      <c r="P41" s="954">
        <f>P42</f>
        <v>0</v>
      </c>
      <c r="Q41" s="950">
        <f t="shared" si="4"/>
        <v>117.6</v>
      </c>
      <c r="R41" s="955">
        <f>R42</f>
        <v>131</v>
      </c>
      <c r="S41" s="955">
        <f>S42</f>
        <v>138.9</v>
      </c>
    </row>
    <row r="42" spans="1:20" x14ac:dyDescent="0.2">
      <c r="A42" s="312" t="s">
        <v>579</v>
      </c>
      <c r="B42" s="299" t="s">
        <v>567</v>
      </c>
      <c r="C42" s="293">
        <v>1</v>
      </c>
      <c r="D42" s="293">
        <v>13</v>
      </c>
      <c r="E42" s="860">
        <v>20400</v>
      </c>
      <c r="F42" s="298">
        <v>240</v>
      </c>
      <c r="G42" s="956">
        <f>SUM(G44)</f>
        <v>117.6</v>
      </c>
      <c r="H42" s="956">
        <f>SUM(H44)</f>
        <v>0</v>
      </c>
      <c r="I42" s="950">
        <f t="shared" si="0"/>
        <v>117.6</v>
      </c>
      <c r="J42" s="956">
        <f>SUM(J44)</f>
        <v>0</v>
      </c>
      <c r="K42" s="950">
        <f>SUM(K43:K44)</f>
        <v>117.6</v>
      </c>
      <c r="L42" s="956">
        <f>SUM(L44)</f>
        <v>0</v>
      </c>
      <c r="M42" s="950">
        <f t="shared" si="2"/>
        <v>117.6</v>
      </c>
      <c r="N42" s="956">
        <f>SUM(N44)</f>
        <v>0</v>
      </c>
      <c r="O42" s="950">
        <f t="shared" si="3"/>
        <v>117.6</v>
      </c>
      <c r="P42" s="956">
        <f>SUM(P44+P43)</f>
        <v>0</v>
      </c>
      <c r="Q42" s="950">
        <f t="shared" si="4"/>
        <v>117.6</v>
      </c>
      <c r="R42" s="958">
        <f>SUM(R44)</f>
        <v>131</v>
      </c>
      <c r="S42" s="958">
        <f>SUM(S44)</f>
        <v>138.9</v>
      </c>
    </row>
    <row r="43" spans="1:20" x14ac:dyDescent="0.2">
      <c r="A43" s="312" t="s">
        <v>1042</v>
      </c>
      <c r="B43" s="299" t="s">
        <v>1287</v>
      </c>
      <c r="C43" s="293">
        <v>1</v>
      </c>
      <c r="D43" s="293">
        <v>13</v>
      </c>
      <c r="E43" s="860">
        <v>20400</v>
      </c>
      <c r="F43" s="298">
        <v>242</v>
      </c>
      <c r="G43" s="956"/>
      <c r="H43" s="956"/>
      <c r="I43" s="950"/>
      <c r="J43" s="956"/>
      <c r="K43" s="950">
        <v>11.1</v>
      </c>
      <c r="L43" s="956"/>
      <c r="M43" s="950">
        <f t="shared" si="2"/>
        <v>11.1</v>
      </c>
      <c r="N43" s="956"/>
      <c r="O43" s="950">
        <f t="shared" si="3"/>
        <v>11.1</v>
      </c>
      <c r="P43" s="956">
        <v>29.5</v>
      </c>
      <c r="Q43" s="950">
        <f t="shared" si="4"/>
        <v>40.6</v>
      </c>
      <c r="R43" s="958"/>
      <c r="S43" s="958"/>
    </row>
    <row r="44" spans="1:20" x14ac:dyDescent="0.2">
      <c r="A44" s="312" t="s">
        <v>580</v>
      </c>
      <c r="B44" s="299" t="s">
        <v>567</v>
      </c>
      <c r="C44" s="293">
        <v>1</v>
      </c>
      <c r="D44" s="293">
        <v>13</v>
      </c>
      <c r="E44" s="860">
        <v>20400</v>
      </c>
      <c r="F44" s="298">
        <v>244</v>
      </c>
      <c r="G44" s="956">
        <v>117.6</v>
      </c>
      <c r="H44" s="956"/>
      <c r="I44" s="950">
        <f t="shared" si="0"/>
        <v>117.6</v>
      </c>
      <c r="J44" s="956"/>
      <c r="K44" s="950">
        <v>106.5</v>
      </c>
      <c r="L44" s="956"/>
      <c r="M44" s="950">
        <f t="shared" si="2"/>
        <v>106.5</v>
      </c>
      <c r="N44" s="956"/>
      <c r="O44" s="950">
        <f t="shared" si="3"/>
        <v>106.5</v>
      </c>
      <c r="P44" s="956">
        <v>-29.5</v>
      </c>
      <c r="Q44" s="950">
        <f t="shared" si="4"/>
        <v>77</v>
      </c>
      <c r="R44" s="957">
        <v>131</v>
      </c>
      <c r="S44" s="957">
        <v>138.9</v>
      </c>
    </row>
    <row r="45" spans="1:20" ht="25.5" hidden="1" x14ac:dyDescent="0.2">
      <c r="A45" s="361" t="s">
        <v>586</v>
      </c>
      <c r="B45" s="355" t="s">
        <v>567</v>
      </c>
      <c r="C45" s="362">
        <v>1</v>
      </c>
      <c r="D45" s="362">
        <v>13</v>
      </c>
      <c r="E45" s="858">
        <v>20400</v>
      </c>
      <c r="F45" s="758"/>
      <c r="G45" s="954">
        <f>G46</f>
        <v>0</v>
      </c>
      <c r="H45" s="954">
        <f>H46</f>
        <v>0</v>
      </c>
      <c r="I45" s="950">
        <f t="shared" si="0"/>
        <v>0</v>
      </c>
      <c r="J45" s="954">
        <f>J46</f>
        <v>0</v>
      </c>
      <c r="K45" s="950">
        <f t="shared" si="1"/>
        <v>0</v>
      </c>
      <c r="L45" s="954">
        <f>L46</f>
        <v>0</v>
      </c>
      <c r="M45" s="950">
        <f t="shared" si="2"/>
        <v>0</v>
      </c>
      <c r="N45" s="954">
        <f>N46</f>
        <v>0</v>
      </c>
      <c r="O45" s="950">
        <f t="shared" si="3"/>
        <v>0</v>
      </c>
      <c r="P45" s="954">
        <f>P46</f>
        <v>0</v>
      </c>
      <c r="Q45" s="950">
        <f t="shared" si="4"/>
        <v>0</v>
      </c>
      <c r="R45" s="959"/>
      <c r="S45" s="959"/>
      <c r="T45" s="869"/>
    </row>
    <row r="46" spans="1:20" hidden="1" x14ac:dyDescent="0.2">
      <c r="A46" s="312" t="s">
        <v>579</v>
      </c>
      <c r="B46" s="299" t="s">
        <v>567</v>
      </c>
      <c r="C46" s="293">
        <v>1</v>
      </c>
      <c r="D46" s="293">
        <v>13</v>
      </c>
      <c r="E46" s="860">
        <v>20400</v>
      </c>
      <c r="F46" s="298">
        <v>240</v>
      </c>
      <c r="G46" s="956">
        <f>G47</f>
        <v>0</v>
      </c>
      <c r="H46" s="956">
        <f>H47</f>
        <v>0</v>
      </c>
      <c r="I46" s="950">
        <f t="shared" si="0"/>
        <v>0</v>
      </c>
      <c r="J46" s="956">
        <f>J47</f>
        <v>0</v>
      </c>
      <c r="K46" s="950">
        <f t="shared" si="1"/>
        <v>0</v>
      </c>
      <c r="L46" s="956">
        <f>L47</f>
        <v>0</v>
      </c>
      <c r="M46" s="950">
        <f t="shared" si="2"/>
        <v>0</v>
      </c>
      <c r="N46" s="956">
        <f>N47</f>
        <v>0</v>
      </c>
      <c r="O46" s="950">
        <f t="shared" si="3"/>
        <v>0</v>
      </c>
      <c r="P46" s="956">
        <f>P47</f>
        <v>0</v>
      </c>
      <c r="Q46" s="950">
        <f t="shared" si="4"/>
        <v>0</v>
      </c>
      <c r="R46" s="957"/>
      <c r="S46" s="957"/>
    </row>
    <row r="47" spans="1:20" hidden="1" x14ac:dyDescent="0.2">
      <c r="A47" s="312" t="s">
        <v>580</v>
      </c>
      <c r="B47" s="299" t="s">
        <v>567</v>
      </c>
      <c r="C47" s="293">
        <v>1</v>
      </c>
      <c r="D47" s="293">
        <v>13</v>
      </c>
      <c r="E47" s="860">
        <v>20400</v>
      </c>
      <c r="F47" s="298">
        <v>244</v>
      </c>
      <c r="G47" s="956"/>
      <c r="H47" s="956"/>
      <c r="I47" s="950">
        <f t="shared" si="0"/>
        <v>0</v>
      </c>
      <c r="J47" s="956"/>
      <c r="K47" s="950">
        <f t="shared" si="1"/>
        <v>0</v>
      </c>
      <c r="L47" s="956"/>
      <c r="M47" s="950">
        <f t="shared" si="2"/>
        <v>0</v>
      </c>
      <c r="N47" s="956"/>
      <c r="O47" s="950">
        <f t="shared" si="3"/>
        <v>0</v>
      </c>
      <c r="P47" s="956"/>
      <c r="Q47" s="950">
        <f t="shared" si="4"/>
        <v>0</v>
      </c>
      <c r="R47" s="957"/>
      <c r="S47" s="957"/>
    </row>
    <row r="48" spans="1:20" x14ac:dyDescent="0.2">
      <c r="A48" s="312"/>
      <c r="B48" s="299"/>
      <c r="C48" s="293"/>
      <c r="D48" s="293"/>
      <c r="E48" s="860"/>
      <c r="F48" s="298"/>
      <c r="G48" s="956"/>
      <c r="H48" s="956"/>
      <c r="I48" s="950"/>
      <c r="J48" s="956"/>
      <c r="K48" s="950"/>
      <c r="L48" s="956"/>
      <c r="M48" s="950"/>
      <c r="N48" s="956"/>
      <c r="O48" s="950">
        <f t="shared" si="3"/>
        <v>0</v>
      </c>
      <c r="P48" s="956"/>
      <c r="Q48" s="950"/>
      <c r="R48" s="957"/>
      <c r="S48" s="957"/>
    </row>
    <row r="49" spans="1:19" x14ac:dyDescent="0.2">
      <c r="B49" s="299"/>
      <c r="C49" s="293"/>
      <c r="D49" s="293"/>
      <c r="E49" s="860"/>
      <c r="F49" s="298"/>
      <c r="G49" s="956"/>
      <c r="H49" s="956"/>
      <c r="I49" s="950"/>
      <c r="J49" s="956"/>
      <c r="K49" s="950"/>
      <c r="L49" s="956"/>
      <c r="M49" s="950"/>
      <c r="N49" s="956"/>
      <c r="O49" s="950">
        <f t="shared" si="3"/>
        <v>0</v>
      </c>
      <c r="P49" s="956"/>
      <c r="Q49" s="950"/>
      <c r="R49" s="957"/>
      <c r="S49" s="957"/>
    </row>
    <row r="50" spans="1:19" s="869" customFormat="1" ht="25.5" x14ac:dyDescent="0.2">
      <c r="A50" s="361" t="s">
        <v>586</v>
      </c>
      <c r="B50" s="355" t="s">
        <v>567</v>
      </c>
      <c r="C50" s="362">
        <v>1</v>
      </c>
      <c r="D50" s="362">
        <v>13</v>
      </c>
      <c r="E50" s="858">
        <v>20400</v>
      </c>
      <c r="F50" s="758"/>
      <c r="G50" s="954">
        <f>G51</f>
        <v>26.4</v>
      </c>
      <c r="H50" s="954">
        <f>H51</f>
        <v>0</v>
      </c>
      <c r="I50" s="950">
        <f t="shared" si="0"/>
        <v>26.4</v>
      </c>
      <c r="J50" s="954">
        <f>J51</f>
        <v>0</v>
      </c>
      <c r="K50" s="950">
        <f t="shared" si="1"/>
        <v>26.4</v>
      </c>
      <c r="L50" s="954">
        <f>L51</f>
        <v>0</v>
      </c>
      <c r="M50" s="950">
        <f t="shared" si="2"/>
        <v>26.4</v>
      </c>
      <c r="N50" s="954">
        <f>N51</f>
        <v>0</v>
      </c>
      <c r="O50" s="950">
        <f t="shared" si="3"/>
        <v>26.4</v>
      </c>
      <c r="P50" s="954">
        <f>P51</f>
        <v>0</v>
      </c>
      <c r="Q50" s="950">
        <f t="shared" ref="Q50:Q66" si="13">SUM(O50:P50)</f>
        <v>26.4</v>
      </c>
      <c r="R50" s="959"/>
      <c r="S50" s="959"/>
    </row>
    <row r="51" spans="1:19" x14ac:dyDescent="0.2">
      <c r="A51" s="312" t="s">
        <v>579</v>
      </c>
      <c r="B51" s="299" t="s">
        <v>1287</v>
      </c>
      <c r="C51" s="293">
        <v>1</v>
      </c>
      <c r="D51" s="293">
        <v>13</v>
      </c>
      <c r="E51" s="860">
        <v>20400</v>
      </c>
      <c r="F51" s="298">
        <v>240</v>
      </c>
      <c r="G51" s="956">
        <f>G53</f>
        <v>26.4</v>
      </c>
      <c r="H51" s="956">
        <f>H53</f>
        <v>0</v>
      </c>
      <c r="I51" s="950">
        <f t="shared" si="0"/>
        <v>26.4</v>
      </c>
      <c r="J51" s="956">
        <f>J53</f>
        <v>0</v>
      </c>
      <c r="K51" s="950">
        <f t="shared" si="1"/>
        <v>26.4</v>
      </c>
      <c r="L51" s="956">
        <f>L53</f>
        <v>0</v>
      </c>
      <c r="M51" s="950">
        <f t="shared" si="2"/>
        <v>26.4</v>
      </c>
      <c r="N51" s="956">
        <f>N53</f>
        <v>0</v>
      </c>
      <c r="O51" s="950">
        <f t="shared" si="3"/>
        <v>26.4</v>
      </c>
      <c r="P51" s="956">
        <f>P53+P52</f>
        <v>0</v>
      </c>
      <c r="Q51" s="950">
        <f t="shared" si="13"/>
        <v>26.4</v>
      </c>
      <c r="R51" s="957"/>
      <c r="S51" s="957"/>
    </row>
    <row r="52" spans="1:19" x14ac:dyDescent="0.2">
      <c r="A52" s="312" t="s">
        <v>1042</v>
      </c>
      <c r="B52" s="299" t="s">
        <v>1287</v>
      </c>
      <c r="C52" s="293">
        <v>1</v>
      </c>
      <c r="D52" s="293">
        <v>13</v>
      </c>
      <c r="E52" s="860">
        <v>20400</v>
      </c>
      <c r="F52" s="298">
        <v>242</v>
      </c>
      <c r="G52" s="956"/>
      <c r="H52" s="956"/>
      <c r="I52" s="950"/>
      <c r="J52" s="956"/>
      <c r="K52" s="950">
        <v>11.1</v>
      </c>
      <c r="L52" s="956"/>
      <c r="M52" s="950">
        <f t="shared" ref="M52" si="14">SUM(K52:L52)</f>
        <v>11.1</v>
      </c>
      <c r="N52" s="956"/>
      <c r="O52" s="950">
        <v>0</v>
      </c>
      <c r="P52" s="956">
        <v>26.4</v>
      </c>
      <c r="Q52" s="950">
        <f t="shared" ref="Q52" si="15">SUM(O52:P52)</f>
        <v>26.4</v>
      </c>
      <c r="R52" s="958"/>
      <c r="S52" s="958"/>
    </row>
    <row r="53" spans="1:19" x14ac:dyDescent="0.2">
      <c r="A53" s="312" t="s">
        <v>580</v>
      </c>
      <c r="B53" s="299" t="s">
        <v>1288</v>
      </c>
      <c r="C53" s="293">
        <v>1</v>
      </c>
      <c r="D53" s="293">
        <v>13</v>
      </c>
      <c r="E53" s="860">
        <v>20400</v>
      </c>
      <c r="F53" s="298">
        <v>244</v>
      </c>
      <c r="G53" s="956">
        <v>26.4</v>
      </c>
      <c r="H53" s="956"/>
      <c r="I53" s="950">
        <f t="shared" si="0"/>
        <v>26.4</v>
      </c>
      <c r="J53" s="956"/>
      <c r="K53" s="950">
        <f t="shared" si="1"/>
        <v>26.4</v>
      </c>
      <c r="L53" s="956"/>
      <c r="M53" s="950">
        <f t="shared" si="2"/>
        <v>26.4</v>
      </c>
      <c r="N53" s="956"/>
      <c r="O53" s="950">
        <f t="shared" si="3"/>
        <v>26.4</v>
      </c>
      <c r="P53" s="956">
        <v>-26.4</v>
      </c>
      <c r="Q53" s="950">
        <f t="shared" si="13"/>
        <v>0</v>
      </c>
      <c r="R53" s="957"/>
      <c r="S53" s="957"/>
    </row>
    <row r="54" spans="1:19" s="869" customFormat="1" x14ac:dyDescent="0.2">
      <c r="A54" s="361" t="s">
        <v>359</v>
      </c>
      <c r="B54" s="355" t="s">
        <v>567</v>
      </c>
      <c r="C54" s="362">
        <v>3</v>
      </c>
      <c r="D54" s="362"/>
      <c r="E54" s="858"/>
      <c r="F54" s="758"/>
      <c r="G54" s="954">
        <f>SUM(G55)</f>
        <v>7208.6</v>
      </c>
      <c r="H54" s="954">
        <f>SUM(H55)</f>
        <v>0</v>
      </c>
      <c r="I54" s="950">
        <f t="shared" si="0"/>
        <v>7208.6</v>
      </c>
      <c r="J54" s="954">
        <f>SUM(J55)</f>
        <v>0</v>
      </c>
      <c r="K54" s="950">
        <f t="shared" si="1"/>
        <v>7208.6</v>
      </c>
      <c r="L54" s="954">
        <f>SUM(L55)</f>
        <v>0</v>
      </c>
      <c r="M54" s="950">
        <f t="shared" si="2"/>
        <v>7208.6</v>
      </c>
      <c r="N54" s="954">
        <f>SUM(N55)</f>
        <v>0</v>
      </c>
      <c r="O54" s="950">
        <f t="shared" si="3"/>
        <v>7208.6</v>
      </c>
      <c r="P54" s="954">
        <f>SUM(P55)</f>
        <v>0</v>
      </c>
      <c r="Q54" s="950">
        <f t="shared" si="13"/>
        <v>7208.6</v>
      </c>
      <c r="R54" s="955">
        <f>SUM(R55)</f>
        <v>7419.8</v>
      </c>
      <c r="S54" s="955">
        <f>SUM(S55)</f>
        <v>7430.6</v>
      </c>
    </row>
    <row r="55" spans="1:19" s="869" customFormat="1" x14ac:dyDescent="0.2">
      <c r="A55" s="361" t="s">
        <v>778</v>
      </c>
      <c r="B55" s="355" t="s">
        <v>567</v>
      </c>
      <c r="C55" s="362">
        <v>3</v>
      </c>
      <c r="D55" s="362">
        <v>4</v>
      </c>
      <c r="E55" s="858"/>
      <c r="F55" s="758"/>
      <c r="G55" s="954">
        <f>G56</f>
        <v>7208.6</v>
      </c>
      <c r="H55" s="954">
        <f>H56</f>
        <v>0</v>
      </c>
      <c r="I55" s="950">
        <f t="shared" si="0"/>
        <v>7208.6</v>
      </c>
      <c r="J55" s="954">
        <f>J56</f>
        <v>0</v>
      </c>
      <c r="K55" s="950">
        <f t="shared" si="1"/>
        <v>7208.6</v>
      </c>
      <c r="L55" s="954">
        <f>L56</f>
        <v>0</v>
      </c>
      <c r="M55" s="950">
        <f t="shared" si="2"/>
        <v>7208.6</v>
      </c>
      <c r="N55" s="954">
        <f>N56</f>
        <v>0</v>
      </c>
      <c r="O55" s="950">
        <f t="shared" si="3"/>
        <v>7208.6</v>
      </c>
      <c r="P55" s="954">
        <f>P56</f>
        <v>0</v>
      </c>
      <c r="Q55" s="950">
        <f t="shared" si="13"/>
        <v>7208.6</v>
      </c>
      <c r="R55" s="955">
        <f>R56</f>
        <v>7419.8</v>
      </c>
      <c r="S55" s="955">
        <f>S56</f>
        <v>7430.6</v>
      </c>
    </row>
    <row r="56" spans="1:19" x14ac:dyDescent="0.2">
      <c r="A56" s="312" t="s">
        <v>1043</v>
      </c>
      <c r="B56" s="299" t="s">
        <v>567</v>
      </c>
      <c r="C56" s="293">
        <v>3</v>
      </c>
      <c r="D56" s="293">
        <v>4</v>
      </c>
      <c r="E56" s="860">
        <v>13800</v>
      </c>
      <c r="F56" s="298" t="s">
        <v>358</v>
      </c>
      <c r="G56" s="956">
        <f>G57+G60</f>
        <v>7208.6</v>
      </c>
      <c r="H56" s="956">
        <f>H57+H60</f>
        <v>0</v>
      </c>
      <c r="I56" s="950">
        <f t="shared" si="0"/>
        <v>7208.6</v>
      </c>
      <c r="J56" s="956">
        <f>J57+J60</f>
        <v>0</v>
      </c>
      <c r="K56" s="950">
        <f t="shared" si="1"/>
        <v>7208.6</v>
      </c>
      <c r="L56" s="956">
        <f>L57+L60</f>
        <v>0</v>
      </c>
      <c r="M56" s="950">
        <f t="shared" si="2"/>
        <v>7208.6</v>
      </c>
      <c r="N56" s="956">
        <f>N57+N60</f>
        <v>0</v>
      </c>
      <c r="O56" s="950">
        <f t="shared" si="3"/>
        <v>7208.6</v>
      </c>
      <c r="P56" s="956">
        <f>P57+P60</f>
        <v>0</v>
      </c>
      <c r="Q56" s="950">
        <f t="shared" si="13"/>
        <v>7208.6</v>
      </c>
      <c r="R56" s="958">
        <f>R57+R60</f>
        <v>7419.8</v>
      </c>
      <c r="S56" s="958">
        <f>S57+S60</f>
        <v>7430.6</v>
      </c>
    </row>
    <row r="57" spans="1:19" x14ac:dyDescent="0.2">
      <c r="A57" s="312" t="s">
        <v>1044</v>
      </c>
      <c r="B57" s="299" t="s">
        <v>567</v>
      </c>
      <c r="C57" s="293">
        <v>3</v>
      </c>
      <c r="D57" s="293">
        <v>4</v>
      </c>
      <c r="E57" s="860">
        <v>13801</v>
      </c>
      <c r="F57" s="298"/>
      <c r="G57" s="956">
        <f>G58</f>
        <v>4624</v>
      </c>
      <c r="H57" s="956">
        <f>H58</f>
        <v>0</v>
      </c>
      <c r="I57" s="950">
        <f t="shared" si="0"/>
        <v>4624</v>
      </c>
      <c r="J57" s="956">
        <f>J58</f>
        <v>0</v>
      </c>
      <c r="K57" s="950">
        <f t="shared" si="1"/>
        <v>4624</v>
      </c>
      <c r="L57" s="956">
        <f>L58</f>
        <v>0</v>
      </c>
      <c r="M57" s="950">
        <f t="shared" si="2"/>
        <v>4624</v>
      </c>
      <c r="N57" s="956">
        <f>N58</f>
        <v>0</v>
      </c>
      <c r="O57" s="950">
        <f t="shared" si="3"/>
        <v>4624</v>
      </c>
      <c r="P57" s="956">
        <f>P58</f>
        <v>0</v>
      </c>
      <c r="Q57" s="950">
        <f t="shared" si="13"/>
        <v>4624</v>
      </c>
      <c r="R57" s="958">
        <f t="shared" ref="R57:S58" si="16">R58</f>
        <v>4918</v>
      </c>
      <c r="S57" s="958">
        <f t="shared" si="16"/>
        <v>4928.8</v>
      </c>
    </row>
    <row r="58" spans="1:19" x14ac:dyDescent="0.2">
      <c r="A58" s="312" t="s">
        <v>956</v>
      </c>
      <c r="B58" s="299" t="s">
        <v>567</v>
      </c>
      <c r="C58" s="293">
        <v>3</v>
      </c>
      <c r="D58" s="293">
        <v>4</v>
      </c>
      <c r="E58" s="860">
        <v>13801</v>
      </c>
      <c r="F58" s="298">
        <v>120</v>
      </c>
      <c r="G58" s="956">
        <f>G59</f>
        <v>4624</v>
      </c>
      <c r="H58" s="956">
        <f>H59</f>
        <v>0</v>
      </c>
      <c r="I58" s="950">
        <f t="shared" si="0"/>
        <v>4624</v>
      </c>
      <c r="J58" s="956">
        <f>J59</f>
        <v>0</v>
      </c>
      <c r="K58" s="950">
        <f t="shared" si="1"/>
        <v>4624</v>
      </c>
      <c r="L58" s="956">
        <f>L59</f>
        <v>0</v>
      </c>
      <c r="M58" s="950">
        <f t="shared" si="2"/>
        <v>4624</v>
      </c>
      <c r="N58" s="956">
        <f>N59</f>
        <v>0</v>
      </c>
      <c r="O58" s="950">
        <f t="shared" si="3"/>
        <v>4624</v>
      </c>
      <c r="P58" s="956">
        <f>P59</f>
        <v>0</v>
      </c>
      <c r="Q58" s="950">
        <f t="shared" si="13"/>
        <v>4624</v>
      </c>
      <c r="R58" s="958">
        <f t="shared" si="16"/>
        <v>4918</v>
      </c>
      <c r="S58" s="958">
        <f t="shared" si="16"/>
        <v>4928.8</v>
      </c>
    </row>
    <row r="59" spans="1:19" x14ac:dyDescent="0.2">
      <c r="A59" s="312" t="s">
        <v>559</v>
      </c>
      <c r="B59" s="299" t="s">
        <v>567</v>
      </c>
      <c r="C59" s="293">
        <v>3</v>
      </c>
      <c r="D59" s="293">
        <v>4</v>
      </c>
      <c r="E59" s="860">
        <v>13801</v>
      </c>
      <c r="F59" s="298">
        <v>121</v>
      </c>
      <c r="G59" s="956">
        <v>4624</v>
      </c>
      <c r="H59" s="956"/>
      <c r="I59" s="950">
        <f t="shared" si="0"/>
        <v>4624</v>
      </c>
      <c r="J59" s="956"/>
      <c r="K59" s="950">
        <f t="shared" si="1"/>
        <v>4624</v>
      </c>
      <c r="L59" s="956"/>
      <c r="M59" s="950">
        <f t="shared" si="2"/>
        <v>4624</v>
      </c>
      <c r="N59" s="956"/>
      <c r="O59" s="950">
        <f t="shared" si="3"/>
        <v>4624</v>
      </c>
      <c r="P59" s="956"/>
      <c r="Q59" s="950">
        <f t="shared" si="13"/>
        <v>4624</v>
      </c>
      <c r="R59" s="957">
        <v>4918</v>
      </c>
      <c r="S59" s="957">
        <v>4928.8</v>
      </c>
    </row>
    <row r="60" spans="1:19" x14ac:dyDescent="0.2">
      <c r="A60" s="312" t="s">
        <v>1045</v>
      </c>
      <c r="B60" s="299" t="s">
        <v>567</v>
      </c>
      <c r="C60" s="293">
        <v>3</v>
      </c>
      <c r="D60" s="293">
        <v>4</v>
      </c>
      <c r="E60" s="860">
        <v>13802</v>
      </c>
      <c r="F60" s="298"/>
      <c r="G60" s="956">
        <f>G61+G64</f>
        <v>2584.6000000000004</v>
      </c>
      <c r="H60" s="956">
        <f>H61+H64</f>
        <v>0</v>
      </c>
      <c r="I60" s="950">
        <f t="shared" si="0"/>
        <v>2584.6000000000004</v>
      </c>
      <c r="J60" s="956">
        <f>J61+J64</f>
        <v>0</v>
      </c>
      <c r="K60" s="950">
        <f t="shared" si="1"/>
        <v>2584.6000000000004</v>
      </c>
      <c r="L60" s="956">
        <f>L61+L64</f>
        <v>0</v>
      </c>
      <c r="M60" s="950">
        <f t="shared" si="2"/>
        <v>2584.6000000000004</v>
      </c>
      <c r="N60" s="956">
        <f>N61+N64</f>
        <v>0</v>
      </c>
      <c r="O60" s="950">
        <f t="shared" si="3"/>
        <v>2584.6000000000004</v>
      </c>
      <c r="P60" s="956">
        <f>P61+P64</f>
        <v>0</v>
      </c>
      <c r="Q60" s="950">
        <f t="shared" si="13"/>
        <v>2584.6000000000004</v>
      </c>
      <c r="R60" s="958">
        <f>R61+R64</f>
        <v>2501.8000000000002</v>
      </c>
      <c r="S60" s="958">
        <f>S61+S64</f>
        <v>2501.8000000000002</v>
      </c>
    </row>
    <row r="61" spans="1:19" x14ac:dyDescent="0.2">
      <c r="A61" s="312" t="s">
        <v>956</v>
      </c>
      <c r="B61" s="299" t="s">
        <v>567</v>
      </c>
      <c r="C61" s="293">
        <v>3</v>
      </c>
      <c r="D61" s="293">
        <v>4</v>
      </c>
      <c r="E61" s="860">
        <v>13802</v>
      </c>
      <c r="F61" s="298">
        <v>120</v>
      </c>
      <c r="G61" s="956">
        <f>G62+G63</f>
        <v>2044.9</v>
      </c>
      <c r="H61" s="956">
        <f>H62+H63</f>
        <v>0</v>
      </c>
      <c r="I61" s="950">
        <f t="shared" si="0"/>
        <v>2044.9</v>
      </c>
      <c r="J61" s="956">
        <f>J62+J63</f>
        <v>0</v>
      </c>
      <c r="K61" s="950">
        <f t="shared" si="1"/>
        <v>2044.9</v>
      </c>
      <c r="L61" s="956">
        <f>L62+L63</f>
        <v>0</v>
      </c>
      <c r="M61" s="950">
        <f t="shared" si="2"/>
        <v>2044.9</v>
      </c>
      <c r="N61" s="956">
        <f>N62+N63</f>
        <v>0</v>
      </c>
      <c r="O61" s="950">
        <f t="shared" si="3"/>
        <v>2044.9</v>
      </c>
      <c r="P61" s="956">
        <f>P62+P63</f>
        <v>-33.099999999999994</v>
      </c>
      <c r="Q61" s="950">
        <f t="shared" si="13"/>
        <v>2011.8000000000002</v>
      </c>
      <c r="R61" s="958">
        <v>554.4</v>
      </c>
      <c r="S61" s="958">
        <v>554.4</v>
      </c>
    </row>
    <row r="62" spans="1:19" x14ac:dyDescent="0.2">
      <c r="A62" s="312" t="s">
        <v>559</v>
      </c>
      <c r="B62" s="299" t="s">
        <v>567</v>
      </c>
      <c r="C62" s="293">
        <v>3</v>
      </c>
      <c r="D62" s="293">
        <v>4</v>
      </c>
      <c r="E62" s="860">
        <v>13802</v>
      </c>
      <c r="F62" s="298">
        <v>121</v>
      </c>
      <c r="G62" s="956">
        <v>1765.5</v>
      </c>
      <c r="H62" s="956"/>
      <c r="I62" s="950">
        <f t="shared" si="0"/>
        <v>1765.5</v>
      </c>
      <c r="J62" s="956"/>
      <c r="K62" s="950">
        <f t="shared" si="1"/>
        <v>1765.5</v>
      </c>
      <c r="L62" s="956"/>
      <c r="M62" s="950">
        <f t="shared" si="2"/>
        <v>1765.5</v>
      </c>
      <c r="N62" s="956"/>
      <c r="O62" s="950">
        <f t="shared" si="3"/>
        <v>1765.5</v>
      </c>
      <c r="P62" s="956">
        <v>98.4</v>
      </c>
      <c r="Q62" s="950">
        <f t="shared" si="13"/>
        <v>1863.9</v>
      </c>
      <c r="R62" s="957">
        <v>549.5</v>
      </c>
      <c r="S62" s="957">
        <v>549.5</v>
      </c>
    </row>
    <row r="63" spans="1:19" x14ac:dyDescent="0.2">
      <c r="A63" s="312" t="s">
        <v>560</v>
      </c>
      <c r="B63" s="299" t="s">
        <v>567</v>
      </c>
      <c r="C63" s="293">
        <v>3</v>
      </c>
      <c r="D63" s="293">
        <v>4</v>
      </c>
      <c r="E63" s="860">
        <v>13802</v>
      </c>
      <c r="F63" s="298">
        <v>122</v>
      </c>
      <c r="G63" s="960">
        <v>279.39999999999998</v>
      </c>
      <c r="H63" s="960"/>
      <c r="I63" s="950">
        <f t="shared" si="0"/>
        <v>279.39999999999998</v>
      </c>
      <c r="J63" s="960"/>
      <c r="K63" s="950">
        <f t="shared" si="1"/>
        <v>279.39999999999998</v>
      </c>
      <c r="L63" s="960"/>
      <c r="M63" s="950">
        <f t="shared" si="2"/>
        <v>279.39999999999998</v>
      </c>
      <c r="N63" s="960"/>
      <c r="O63" s="950">
        <f t="shared" si="3"/>
        <v>279.39999999999998</v>
      </c>
      <c r="P63" s="960">
        <v>-131.5</v>
      </c>
      <c r="Q63" s="950">
        <f t="shared" si="13"/>
        <v>147.89999999999998</v>
      </c>
      <c r="R63" s="957">
        <v>5</v>
      </c>
      <c r="S63" s="957">
        <v>5</v>
      </c>
    </row>
    <row r="64" spans="1:19" x14ac:dyDescent="0.2">
      <c r="A64" s="312" t="s">
        <v>579</v>
      </c>
      <c r="B64" s="299" t="s">
        <v>567</v>
      </c>
      <c r="C64" s="293">
        <v>3</v>
      </c>
      <c r="D64" s="293">
        <v>4</v>
      </c>
      <c r="E64" s="860">
        <v>13802</v>
      </c>
      <c r="F64" s="298">
        <v>240</v>
      </c>
      <c r="G64" s="956">
        <f>G66+G67</f>
        <v>539.70000000000005</v>
      </c>
      <c r="H64" s="956">
        <f>H66+H67</f>
        <v>0</v>
      </c>
      <c r="I64" s="950">
        <f t="shared" si="0"/>
        <v>539.70000000000005</v>
      </c>
      <c r="J64" s="956">
        <f>J66+J67</f>
        <v>0</v>
      </c>
      <c r="K64" s="950">
        <f t="shared" si="1"/>
        <v>539.70000000000005</v>
      </c>
      <c r="L64" s="956">
        <f>L66+L67</f>
        <v>0</v>
      </c>
      <c r="M64" s="950">
        <f t="shared" si="2"/>
        <v>539.70000000000005</v>
      </c>
      <c r="N64" s="956">
        <f>N66+N67</f>
        <v>0</v>
      </c>
      <c r="O64" s="950">
        <f t="shared" si="3"/>
        <v>539.70000000000005</v>
      </c>
      <c r="P64" s="956">
        <f>P66+P67</f>
        <v>33.099999999999994</v>
      </c>
      <c r="Q64" s="950">
        <f t="shared" si="13"/>
        <v>572.80000000000007</v>
      </c>
      <c r="R64" s="956">
        <f t="shared" ref="R64:S64" si="17">R66+R67</f>
        <v>1947.4</v>
      </c>
      <c r="S64" s="956">
        <f t="shared" si="17"/>
        <v>1947.4</v>
      </c>
    </row>
    <row r="65" spans="1:19" hidden="1" x14ac:dyDescent="0.2">
      <c r="A65" s="312" t="s">
        <v>1042</v>
      </c>
      <c r="B65" s="299" t="s">
        <v>567</v>
      </c>
      <c r="C65" s="293">
        <v>3</v>
      </c>
      <c r="D65" s="293">
        <v>4</v>
      </c>
      <c r="E65" s="860">
        <v>13802</v>
      </c>
      <c r="F65" s="298">
        <v>242</v>
      </c>
      <c r="G65" s="956"/>
      <c r="H65" s="956"/>
      <c r="I65" s="950">
        <f t="shared" si="0"/>
        <v>0</v>
      </c>
      <c r="J65" s="956"/>
      <c r="K65" s="950">
        <f t="shared" si="1"/>
        <v>0</v>
      </c>
      <c r="L65" s="956"/>
      <c r="M65" s="950">
        <f t="shared" si="2"/>
        <v>0</v>
      </c>
      <c r="N65" s="956"/>
      <c r="O65" s="950">
        <f t="shared" si="3"/>
        <v>0</v>
      </c>
      <c r="P65" s="956"/>
      <c r="Q65" s="950">
        <f t="shared" si="13"/>
        <v>0</v>
      </c>
      <c r="R65" s="957"/>
      <c r="S65" s="957"/>
    </row>
    <row r="66" spans="1:19" x14ac:dyDescent="0.2">
      <c r="A66" s="312" t="s">
        <v>1042</v>
      </c>
      <c r="B66" s="299" t="s">
        <v>567</v>
      </c>
      <c r="C66" s="293">
        <v>3</v>
      </c>
      <c r="D66" s="293">
        <v>4</v>
      </c>
      <c r="E66" s="860">
        <v>13802</v>
      </c>
      <c r="F66" s="298">
        <v>242</v>
      </c>
      <c r="G66" s="956">
        <v>154</v>
      </c>
      <c r="H66" s="956"/>
      <c r="I66" s="950">
        <f t="shared" si="0"/>
        <v>154</v>
      </c>
      <c r="J66" s="956"/>
      <c r="K66" s="950">
        <f t="shared" si="1"/>
        <v>154</v>
      </c>
      <c r="L66" s="956"/>
      <c r="M66" s="950">
        <f t="shared" si="2"/>
        <v>154</v>
      </c>
      <c r="N66" s="956"/>
      <c r="O66" s="950">
        <f t="shared" si="3"/>
        <v>154</v>
      </c>
      <c r="P66" s="956">
        <v>132.5</v>
      </c>
      <c r="Q66" s="950">
        <f t="shared" si="13"/>
        <v>286.5</v>
      </c>
      <c r="R66" s="956">
        <v>346.4</v>
      </c>
      <c r="S66" s="956">
        <v>346.4</v>
      </c>
    </row>
    <row r="67" spans="1:19" x14ac:dyDescent="0.2">
      <c r="A67" s="312" t="s">
        <v>580</v>
      </c>
      <c r="B67" s="299" t="s">
        <v>567</v>
      </c>
      <c r="C67" s="293">
        <v>3</v>
      </c>
      <c r="D67" s="293">
        <v>4</v>
      </c>
      <c r="E67" s="860">
        <v>13802</v>
      </c>
      <c r="F67" s="298">
        <v>244</v>
      </c>
      <c r="G67" s="956">
        <v>385.7</v>
      </c>
      <c r="H67" s="956"/>
      <c r="I67" s="950">
        <f>SUM(G67:H67)</f>
        <v>385.7</v>
      </c>
      <c r="J67" s="956"/>
      <c r="K67" s="950">
        <f>SUM(I67:J67)</f>
        <v>385.7</v>
      </c>
      <c r="L67" s="956"/>
      <c r="M67" s="950">
        <f>SUM(K67:L67)</f>
        <v>385.7</v>
      </c>
      <c r="N67" s="956"/>
      <c r="O67" s="950">
        <f t="shared" si="3"/>
        <v>385.7</v>
      </c>
      <c r="P67" s="956">
        <v>-99.4</v>
      </c>
      <c r="Q67" s="950">
        <f>SUM(O67:P67)</f>
        <v>286.29999999999995</v>
      </c>
      <c r="R67" s="957">
        <v>1601</v>
      </c>
      <c r="S67" s="957">
        <v>1601</v>
      </c>
    </row>
    <row r="68" spans="1:19" s="869" customFormat="1" x14ac:dyDescent="0.2">
      <c r="A68" s="361" t="s">
        <v>360</v>
      </c>
      <c r="B68" s="355" t="s">
        <v>567</v>
      </c>
      <c r="C68" s="362">
        <v>4</v>
      </c>
      <c r="D68" s="362" t="s">
        <v>358</v>
      </c>
      <c r="E68" s="858" t="s">
        <v>358</v>
      </c>
      <c r="F68" s="758" t="s">
        <v>358</v>
      </c>
      <c r="G68" s="954">
        <f>SUM(G69+G76)</f>
        <v>18666.5</v>
      </c>
      <c r="H68" s="954">
        <f>SUM(H69+H76)</f>
        <v>6358.1</v>
      </c>
      <c r="I68" s="950">
        <f t="shared" si="0"/>
        <v>25024.6</v>
      </c>
      <c r="J68" s="954">
        <f>SUM(J69+J76)</f>
        <v>-60</v>
      </c>
      <c r="K68" s="950">
        <f t="shared" ref="K68:K87" si="18">SUM(I68:J68)</f>
        <v>24964.6</v>
      </c>
      <c r="L68" s="954">
        <f>SUM(L69+L76)</f>
        <v>-11733.2</v>
      </c>
      <c r="M68" s="950">
        <f t="shared" ref="M68:M87" si="19">SUM(K68:L68)</f>
        <v>13231.399999999998</v>
      </c>
      <c r="N68" s="954">
        <f>SUM(N69+N76)</f>
        <v>0</v>
      </c>
      <c r="O68" s="950">
        <f t="shared" si="3"/>
        <v>13231.399999999998</v>
      </c>
      <c r="P68" s="954">
        <f>SUM(P69+P76)</f>
        <v>-534</v>
      </c>
      <c r="Q68" s="950">
        <f t="shared" ref="Q68:Q87" si="20">SUM(O68:P68)</f>
        <v>12697.399999999998</v>
      </c>
      <c r="R68" s="955">
        <f>SUM(R69+R76)</f>
        <v>12227.9</v>
      </c>
      <c r="S68" s="955">
        <f>SUM(S69+S76)</f>
        <v>11581.9</v>
      </c>
    </row>
    <row r="69" spans="1:19" s="869" customFormat="1" x14ac:dyDescent="0.2">
      <c r="A69" s="361" t="s">
        <v>202</v>
      </c>
      <c r="B69" s="355" t="s">
        <v>567</v>
      </c>
      <c r="C69" s="362">
        <v>4</v>
      </c>
      <c r="D69" s="362">
        <v>5</v>
      </c>
      <c r="E69" s="858" t="s">
        <v>358</v>
      </c>
      <c r="F69" s="758" t="s">
        <v>358</v>
      </c>
      <c r="G69" s="954">
        <f>G73+G70</f>
        <v>9637.6</v>
      </c>
      <c r="H69" s="954">
        <f>H73+H70</f>
        <v>12058.1</v>
      </c>
      <c r="I69" s="950">
        <f t="shared" si="0"/>
        <v>21695.7</v>
      </c>
      <c r="J69" s="954">
        <f>J73+J70</f>
        <v>-60</v>
      </c>
      <c r="K69" s="950">
        <f t="shared" si="18"/>
        <v>21635.7</v>
      </c>
      <c r="L69" s="954">
        <f>L70+L73</f>
        <v>-11733.2</v>
      </c>
      <c r="M69" s="950">
        <f t="shared" si="19"/>
        <v>9902.5</v>
      </c>
      <c r="N69" s="954">
        <f>N70+N73</f>
        <v>0</v>
      </c>
      <c r="O69" s="950">
        <f t="shared" si="3"/>
        <v>9902.5</v>
      </c>
      <c r="P69" s="954">
        <f>P70+P73</f>
        <v>-354</v>
      </c>
      <c r="Q69" s="950">
        <f t="shared" si="20"/>
        <v>9548.5</v>
      </c>
      <c r="R69" s="955">
        <f>R73</f>
        <v>8199</v>
      </c>
      <c r="S69" s="955">
        <f>S73</f>
        <v>7773</v>
      </c>
    </row>
    <row r="70" spans="1:19" s="869" customFormat="1" ht="25.5" x14ac:dyDescent="0.2">
      <c r="A70" s="361" t="s">
        <v>1289</v>
      </c>
      <c r="B70" s="355" t="s">
        <v>567</v>
      </c>
      <c r="C70" s="362">
        <v>4</v>
      </c>
      <c r="D70" s="362">
        <v>5</v>
      </c>
      <c r="E70" s="858">
        <v>2603700</v>
      </c>
      <c r="F70" s="758"/>
      <c r="G70" s="954">
        <f>G71</f>
        <v>0</v>
      </c>
      <c r="H70" s="954">
        <f>H71</f>
        <v>58.1</v>
      </c>
      <c r="I70" s="950">
        <f t="shared" si="0"/>
        <v>58.1</v>
      </c>
      <c r="J70" s="954">
        <f>J71</f>
        <v>0</v>
      </c>
      <c r="K70" s="950">
        <f t="shared" si="18"/>
        <v>58.1</v>
      </c>
      <c r="L70" s="954">
        <f>L71</f>
        <v>0</v>
      </c>
      <c r="M70" s="950">
        <f t="shared" si="19"/>
        <v>58.1</v>
      </c>
      <c r="N70" s="954">
        <f>N71</f>
        <v>0</v>
      </c>
      <c r="O70" s="950">
        <f t="shared" si="3"/>
        <v>58.1</v>
      </c>
      <c r="P70" s="954">
        <f>P71</f>
        <v>0</v>
      </c>
      <c r="Q70" s="950">
        <f t="shared" si="20"/>
        <v>58.1</v>
      </c>
      <c r="R70" s="955"/>
      <c r="S70" s="955"/>
    </row>
    <row r="71" spans="1:19" x14ac:dyDescent="0.2">
      <c r="A71" s="312" t="s">
        <v>579</v>
      </c>
      <c r="B71" s="299" t="s">
        <v>567</v>
      </c>
      <c r="C71" s="293">
        <v>4</v>
      </c>
      <c r="D71" s="293">
        <v>5</v>
      </c>
      <c r="E71" s="860">
        <v>2603700</v>
      </c>
      <c r="F71" s="298">
        <v>240</v>
      </c>
      <c r="G71" s="956">
        <f>G72</f>
        <v>0</v>
      </c>
      <c r="H71" s="956">
        <f>H72</f>
        <v>58.1</v>
      </c>
      <c r="I71" s="950">
        <f t="shared" si="0"/>
        <v>58.1</v>
      </c>
      <c r="J71" s="956">
        <f>J72</f>
        <v>0</v>
      </c>
      <c r="K71" s="950">
        <f t="shared" si="18"/>
        <v>58.1</v>
      </c>
      <c r="L71" s="956">
        <f>L72</f>
        <v>0</v>
      </c>
      <c r="M71" s="950">
        <f t="shared" si="19"/>
        <v>58.1</v>
      </c>
      <c r="N71" s="956">
        <f>N72</f>
        <v>0</v>
      </c>
      <c r="O71" s="950">
        <f t="shared" si="3"/>
        <v>58.1</v>
      </c>
      <c r="P71" s="956">
        <f>P72</f>
        <v>0</v>
      </c>
      <c r="Q71" s="950">
        <f t="shared" si="20"/>
        <v>58.1</v>
      </c>
      <c r="R71" s="958"/>
      <c r="S71" s="958"/>
    </row>
    <row r="72" spans="1:19" x14ac:dyDescent="0.2">
      <c r="A72" s="312" t="s">
        <v>580</v>
      </c>
      <c r="B72" s="299" t="s">
        <v>567</v>
      </c>
      <c r="C72" s="293">
        <v>4</v>
      </c>
      <c r="D72" s="293">
        <v>5</v>
      </c>
      <c r="E72" s="860">
        <v>2603700</v>
      </c>
      <c r="F72" s="298">
        <v>244</v>
      </c>
      <c r="G72" s="956"/>
      <c r="H72" s="956">
        <v>58.1</v>
      </c>
      <c r="I72" s="950">
        <f t="shared" si="0"/>
        <v>58.1</v>
      </c>
      <c r="J72" s="956"/>
      <c r="K72" s="950">
        <f t="shared" si="18"/>
        <v>58.1</v>
      </c>
      <c r="L72" s="956"/>
      <c r="M72" s="950">
        <f t="shared" si="19"/>
        <v>58.1</v>
      </c>
      <c r="N72" s="956"/>
      <c r="O72" s="950">
        <f t="shared" si="3"/>
        <v>58.1</v>
      </c>
      <c r="P72" s="956"/>
      <c r="Q72" s="950">
        <f t="shared" si="20"/>
        <v>58.1</v>
      </c>
      <c r="R72" s="958"/>
      <c r="S72" s="958"/>
    </row>
    <row r="73" spans="1:19" s="869" customFormat="1" ht="25.5" x14ac:dyDescent="0.2">
      <c r="A73" s="361" t="s">
        <v>586</v>
      </c>
      <c r="B73" s="355" t="s">
        <v>567</v>
      </c>
      <c r="C73" s="362">
        <v>4</v>
      </c>
      <c r="D73" s="362">
        <v>5</v>
      </c>
      <c r="E73" s="858">
        <v>5225700</v>
      </c>
      <c r="F73" s="758" t="s">
        <v>358</v>
      </c>
      <c r="G73" s="954">
        <f>G74</f>
        <v>9637.6</v>
      </c>
      <c r="H73" s="954">
        <f>H74</f>
        <v>12000</v>
      </c>
      <c r="I73" s="950">
        <f t="shared" si="0"/>
        <v>21637.599999999999</v>
      </c>
      <c r="J73" s="954">
        <f>J74</f>
        <v>-60</v>
      </c>
      <c r="K73" s="950">
        <f t="shared" si="18"/>
        <v>21577.599999999999</v>
      </c>
      <c r="L73" s="954">
        <f>L74</f>
        <v>-11733.2</v>
      </c>
      <c r="M73" s="950">
        <f t="shared" si="19"/>
        <v>9844.3999999999978</v>
      </c>
      <c r="N73" s="954">
        <f>N74</f>
        <v>0</v>
      </c>
      <c r="O73" s="950">
        <f t="shared" si="3"/>
        <v>9844.3999999999978</v>
      </c>
      <c r="P73" s="954">
        <f>P74</f>
        <v>-354</v>
      </c>
      <c r="Q73" s="950">
        <f t="shared" si="20"/>
        <v>9490.3999999999978</v>
      </c>
      <c r="R73" s="955">
        <f t="shared" ref="R73:S74" si="21">R74</f>
        <v>8199</v>
      </c>
      <c r="S73" s="955">
        <f t="shared" si="21"/>
        <v>7773</v>
      </c>
    </row>
    <row r="74" spans="1:19" x14ac:dyDescent="0.2">
      <c r="A74" s="312" t="s">
        <v>564</v>
      </c>
      <c r="B74" s="299" t="s">
        <v>567</v>
      </c>
      <c r="C74" s="293">
        <v>4</v>
      </c>
      <c r="D74" s="293">
        <v>5</v>
      </c>
      <c r="E74" s="860">
        <v>5225700</v>
      </c>
      <c r="F74" s="298">
        <v>800</v>
      </c>
      <c r="G74" s="956">
        <f>SUM(G75)</f>
        <v>9637.6</v>
      </c>
      <c r="H74" s="956">
        <f>SUM(H75)</f>
        <v>12000</v>
      </c>
      <c r="I74" s="950">
        <f t="shared" si="0"/>
        <v>21637.599999999999</v>
      </c>
      <c r="J74" s="956">
        <f>SUM(J75)</f>
        <v>-60</v>
      </c>
      <c r="K74" s="950">
        <f t="shared" si="18"/>
        <v>21577.599999999999</v>
      </c>
      <c r="L74" s="956">
        <f>SUM(L75)</f>
        <v>-11733.2</v>
      </c>
      <c r="M74" s="950">
        <f t="shared" si="19"/>
        <v>9844.3999999999978</v>
      </c>
      <c r="N74" s="956">
        <f>SUM(N75)</f>
        <v>0</v>
      </c>
      <c r="O74" s="950">
        <f t="shared" si="3"/>
        <v>9844.3999999999978</v>
      </c>
      <c r="P74" s="956">
        <f>SUM(P75)</f>
        <v>-354</v>
      </c>
      <c r="Q74" s="950">
        <f t="shared" si="20"/>
        <v>9490.3999999999978</v>
      </c>
      <c r="R74" s="958">
        <f t="shared" si="21"/>
        <v>8199</v>
      </c>
      <c r="S74" s="958">
        <f t="shared" si="21"/>
        <v>7773</v>
      </c>
    </row>
    <row r="75" spans="1:19" x14ac:dyDescent="0.2">
      <c r="A75" s="312" t="s">
        <v>1260</v>
      </c>
      <c r="B75" s="299" t="s">
        <v>567</v>
      </c>
      <c r="C75" s="293">
        <v>4</v>
      </c>
      <c r="D75" s="293">
        <v>5</v>
      </c>
      <c r="E75" s="860">
        <v>5225700</v>
      </c>
      <c r="F75" s="298">
        <v>810</v>
      </c>
      <c r="G75" s="956">
        <v>9637.6</v>
      </c>
      <c r="H75" s="956">
        <v>12000</v>
      </c>
      <c r="I75" s="950">
        <f t="shared" si="0"/>
        <v>21637.599999999999</v>
      </c>
      <c r="J75" s="956">
        <v>-60</v>
      </c>
      <c r="K75" s="950">
        <f t="shared" si="18"/>
        <v>21577.599999999999</v>
      </c>
      <c r="L75" s="956">
        <v>-11733.2</v>
      </c>
      <c r="M75" s="950">
        <f t="shared" si="19"/>
        <v>9844.3999999999978</v>
      </c>
      <c r="N75" s="956"/>
      <c r="O75" s="950">
        <f t="shared" si="3"/>
        <v>9844.3999999999978</v>
      </c>
      <c r="P75" s="956">
        <v>-354</v>
      </c>
      <c r="Q75" s="950">
        <f t="shared" si="20"/>
        <v>9490.3999999999978</v>
      </c>
      <c r="R75" s="957">
        <v>8199</v>
      </c>
      <c r="S75" s="957">
        <v>7773</v>
      </c>
    </row>
    <row r="76" spans="1:19" s="869" customFormat="1" x14ac:dyDescent="0.2">
      <c r="A76" s="361" t="s">
        <v>212</v>
      </c>
      <c r="B76" s="355" t="s">
        <v>567</v>
      </c>
      <c r="C76" s="362">
        <v>4</v>
      </c>
      <c r="D76" s="362">
        <v>12</v>
      </c>
      <c r="E76" s="858" t="s">
        <v>358</v>
      </c>
      <c r="F76" s="758" t="s">
        <v>358</v>
      </c>
      <c r="G76" s="954">
        <f>G77+G84</f>
        <v>9028.9</v>
      </c>
      <c r="H76" s="954">
        <f>H77+H84</f>
        <v>-5700</v>
      </c>
      <c r="I76" s="950">
        <f t="shared" si="0"/>
        <v>3328.8999999999996</v>
      </c>
      <c r="J76" s="954">
        <f>J77+J84</f>
        <v>0</v>
      </c>
      <c r="K76" s="950">
        <f t="shared" si="18"/>
        <v>3328.8999999999996</v>
      </c>
      <c r="L76" s="954">
        <f>L77+L84</f>
        <v>0</v>
      </c>
      <c r="M76" s="950">
        <f t="shared" si="19"/>
        <v>3328.8999999999996</v>
      </c>
      <c r="N76" s="954">
        <f>N77+N84</f>
        <v>0</v>
      </c>
      <c r="O76" s="950">
        <f t="shared" si="3"/>
        <v>3328.8999999999996</v>
      </c>
      <c r="P76" s="954">
        <f>P77+P84</f>
        <v>-180</v>
      </c>
      <c r="Q76" s="950">
        <f t="shared" si="20"/>
        <v>3148.8999999999996</v>
      </c>
      <c r="R76" s="954">
        <f t="shared" ref="R76:S76" si="22">R77+R84</f>
        <v>4028.9</v>
      </c>
      <c r="S76" s="954">
        <f t="shared" si="22"/>
        <v>3808.9</v>
      </c>
    </row>
    <row r="77" spans="1:19" s="869" customFormat="1" ht="25.5" x14ac:dyDescent="0.2">
      <c r="A77" s="361" t="s">
        <v>591</v>
      </c>
      <c r="B77" s="355" t="s">
        <v>567</v>
      </c>
      <c r="C77" s="362">
        <v>4</v>
      </c>
      <c r="D77" s="362">
        <v>12</v>
      </c>
      <c r="E77" s="858">
        <v>20400</v>
      </c>
      <c r="F77" s="758" t="s">
        <v>358</v>
      </c>
      <c r="G77" s="954">
        <f>G78+G81</f>
        <v>3328.9</v>
      </c>
      <c r="H77" s="954">
        <f>H78+H81</f>
        <v>0</v>
      </c>
      <c r="I77" s="950">
        <f t="shared" si="0"/>
        <v>3328.9</v>
      </c>
      <c r="J77" s="954">
        <f>J78+J81</f>
        <v>0</v>
      </c>
      <c r="K77" s="950">
        <f t="shared" si="18"/>
        <v>3328.9</v>
      </c>
      <c r="L77" s="954">
        <f>L78+L81</f>
        <v>0</v>
      </c>
      <c r="M77" s="950">
        <f t="shared" si="19"/>
        <v>3328.9</v>
      </c>
      <c r="N77" s="954">
        <f>N78+N81</f>
        <v>0</v>
      </c>
      <c r="O77" s="950">
        <f t="shared" ref="O77:O140" si="23">M77+N77</f>
        <v>3328.9</v>
      </c>
      <c r="P77" s="954">
        <f>P78+P81</f>
        <v>-180</v>
      </c>
      <c r="Q77" s="950">
        <f t="shared" si="20"/>
        <v>3148.9</v>
      </c>
      <c r="R77" s="955">
        <f>R78+R81</f>
        <v>3328.9</v>
      </c>
      <c r="S77" s="955">
        <f>S78+S81</f>
        <v>3328.9</v>
      </c>
    </row>
    <row r="78" spans="1:19" x14ac:dyDescent="0.2">
      <c r="A78" s="312" t="s">
        <v>956</v>
      </c>
      <c r="B78" s="299" t="s">
        <v>567</v>
      </c>
      <c r="C78" s="293">
        <v>4</v>
      </c>
      <c r="D78" s="293">
        <v>12</v>
      </c>
      <c r="E78" s="860">
        <v>20400</v>
      </c>
      <c r="F78" s="298">
        <v>120</v>
      </c>
      <c r="G78" s="956">
        <f>SUM(G79:G80)</f>
        <v>2407.6</v>
      </c>
      <c r="H78" s="956">
        <f>SUM(H79:H80)</f>
        <v>0</v>
      </c>
      <c r="I78" s="950">
        <f t="shared" si="0"/>
        <v>2407.6</v>
      </c>
      <c r="J78" s="956">
        <f>SUM(J79:J80)</f>
        <v>0</v>
      </c>
      <c r="K78" s="950">
        <f t="shared" si="18"/>
        <v>2407.6</v>
      </c>
      <c r="L78" s="956">
        <f>SUM(L79:L80)</f>
        <v>0</v>
      </c>
      <c r="M78" s="950">
        <f t="shared" si="19"/>
        <v>2407.6</v>
      </c>
      <c r="N78" s="956">
        <f>SUM(N79:N80)</f>
        <v>0</v>
      </c>
      <c r="O78" s="950">
        <f t="shared" si="23"/>
        <v>2407.6</v>
      </c>
      <c r="P78" s="956">
        <f>SUM(P79:P80)</f>
        <v>-151.6</v>
      </c>
      <c r="Q78" s="950">
        <f t="shared" si="20"/>
        <v>2256</v>
      </c>
      <c r="R78" s="956">
        <f t="shared" ref="R78:S78" si="24">SUM(R79:R80)</f>
        <v>2318.6</v>
      </c>
      <c r="S78" s="956">
        <f t="shared" si="24"/>
        <v>2318.6</v>
      </c>
    </row>
    <row r="79" spans="1:19" x14ac:dyDescent="0.2">
      <c r="A79" s="312" t="s">
        <v>559</v>
      </c>
      <c r="B79" s="299" t="s">
        <v>567</v>
      </c>
      <c r="C79" s="293">
        <v>4</v>
      </c>
      <c r="D79" s="293">
        <v>12</v>
      </c>
      <c r="E79" s="860">
        <v>20400</v>
      </c>
      <c r="F79" s="298">
        <v>121</v>
      </c>
      <c r="G79" s="956">
        <v>2218.6</v>
      </c>
      <c r="H79" s="956"/>
      <c r="I79" s="950">
        <f t="shared" si="0"/>
        <v>2218.6</v>
      </c>
      <c r="J79" s="956"/>
      <c r="K79" s="950">
        <f t="shared" si="18"/>
        <v>2218.6</v>
      </c>
      <c r="L79" s="956"/>
      <c r="M79" s="950">
        <f t="shared" si="19"/>
        <v>2218.6</v>
      </c>
      <c r="N79" s="956"/>
      <c r="O79" s="950">
        <f t="shared" si="23"/>
        <v>2218.6</v>
      </c>
      <c r="P79" s="956">
        <v>22.4</v>
      </c>
      <c r="Q79" s="950">
        <f t="shared" si="20"/>
        <v>2241</v>
      </c>
      <c r="R79" s="956">
        <v>2218.6</v>
      </c>
      <c r="S79" s="956">
        <v>2218.6</v>
      </c>
    </row>
    <row r="80" spans="1:19" x14ac:dyDescent="0.2">
      <c r="A80" s="312" t="s">
        <v>560</v>
      </c>
      <c r="B80" s="299" t="s">
        <v>567</v>
      </c>
      <c r="C80" s="293">
        <v>4</v>
      </c>
      <c r="D80" s="293">
        <v>12</v>
      </c>
      <c r="E80" s="860">
        <v>20400</v>
      </c>
      <c r="F80" s="298">
        <v>122</v>
      </c>
      <c r="G80" s="956">
        <v>189</v>
      </c>
      <c r="H80" s="956"/>
      <c r="I80" s="950">
        <f t="shared" si="0"/>
        <v>189</v>
      </c>
      <c r="J80" s="956"/>
      <c r="K80" s="950">
        <f t="shared" si="18"/>
        <v>189</v>
      </c>
      <c r="L80" s="956"/>
      <c r="M80" s="950">
        <f t="shared" si="19"/>
        <v>189</v>
      </c>
      <c r="N80" s="956"/>
      <c r="O80" s="950">
        <f t="shared" si="23"/>
        <v>189</v>
      </c>
      <c r="P80" s="956">
        <v>-174</v>
      </c>
      <c r="Q80" s="950">
        <f t="shared" si="20"/>
        <v>15</v>
      </c>
      <c r="R80" s="956">
        <v>100</v>
      </c>
      <c r="S80" s="956">
        <v>100</v>
      </c>
    </row>
    <row r="81" spans="1:19" x14ac:dyDescent="0.2">
      <c r="A81" s="312" t="s">
        <v>579</v>
      </c>
      <c r="B81" s="299" t="s">
        <v>567</v>
      </c>
      <c r="C81" s="293">
        <v>4</v>
      </c>
      <c r="D81" s="293">
        <v>12</v>
      </c>
      <c r="E81" s="860">
        <v>20400</v>
      </c>
      <c r="F81" s="298">
        <v>240</v>
      </c>
      <c r="G81" s="956">
        <f>G82+G83</f>
        <v>921.30000000000007</v>
      </c>
      <c r="H81" s="956">
        <f>H82+H83</f>
        <v>0</v>
      </c>
      <c r="I81" s="950">
        <f t="shared" si="0"/>
        <v>921.30000000000007</v>
      </c>
      <c r="J81" s="956">
        <f>J82+J83</f>
        <v>0</v>
      </c>
      <c r="K81" s="950">
        <f t="shared" si="18"/>
        <v>921.30000000000007</v>
      </c>
      <c r="L81" s="956">
        <f>L82+L83</f>
        <v>0</v>
      </c>
      <c r="M81" s="950">
        <f t="shared" si="19"/>
        <v>921.30000000000007</v>
      </c>
      <c r="N81" s="956">
        <f>N82+N83</f>
        <v>0</v>
      </c>
      <c r="O81" s="950">
        <f t="shared" si="23"/>
        <v>921.30000000000007</v>
      </c>
      <c r="P81" s="956">
        <f>P82+P83</f>
        <v>-28.399999999999991</v>
      </c>
      <c r="Q81" s="950">
        <f t="shared" si="20"/>
        <v>892.90000000000009</v>
      </c>
      <c r="R81" s="956">
        <f t="shared" ref="R81:S81" si="25">R82+R83</f>
        <v>1010.3000000000001</v>
      </c>
      <c r="S81" s="956">
        <f t="shared" si="25"/>
        <v>1010.3000000000001</v>
      </c>
    </row>
    <row r="82" spans="1:19" x14ac:dyDescent="0.2">
      <c r="A82" s="312" t="s">
        <v>1042</v>
      </c>
      <c r="B82" s="299" t="s">
        <v>567</v>
      </c>
      <c r="C82" s="293">
        <v>4</v>
      </c>
      <c r="D82" s="293">
        <v>12</v>
      </c>
      <c r="E82" s="860">
        <v>20400</v>
      </c>
      <c r="F82" s="298">
        <v>242</v>
      </c>
      <c r="G82" s="956">
        <v>291.60000000000002</v>
      </c>
      <c r="H82" s="956"/>
      <c r="I82" s="950">
        <f t="shared" si="0"/>
        <v>291.60000000000002</v>
      </c>
      <c r="J82" s="956"/>
      <c r="K82" s="950">
        <f t="shared" si="18"/>
        <v>291.60000000000002</v>
      </c>
      <c r="L82" s="956"/>
      <c r="M82" s="950">
        <f t="shared" si="19"/>
        <v>291.60000000000002</v>
      </c>
      <c r="N82" s="956"/>
      <c r="O82" s="950">
        <f t="shared" si="23"/>
        <v>291.60000000000002</v>
      </c>
      <c r="P82" s="956">
        <v>-138.69999999999999</v>
      </c>
      <c r="Q82" s="950">
        <f t="shared" si="20"/>
        <v>152.90000000000003</v>
      </c>
      <c r="R82" s="956">
        <v>226.6</v>
      </c>
      <c r="S82" s="956">
        <v>226.6</v>
      </c>
    </row>
    <row r="83" spans="1:19" x14ac:dyDescent="0.2">
      <c r="A83" s="312" t="s">
        <v>580</v>
      </c>
      <c r="B83" s="299" t="s">
        <v>567</v>
      </c>
      <c r="C83" s="293">
        <v>4</v>
      </c>
      <c r="D83" s="293">
        <v>12</v>
      </c>
      <c r="E83" s="860">
        <v>20400</v>
      </c>
      <c r="F83" s="298">
        <v>244</v>
      </c>
      <c r="G83" s="956">
        <v>629.70000000000005</v>
      </c>
      <c r="H83" s="956"/>
      <c r="I83" s="950">
        <f t="shared" si="0"/>
        <v>629.70000000000005</v>
      </c>
      <c r="J83" s="956"/>
      <c r="K83" s="950">
        <f t="shared" si="18"/>
        <v>629.70000000000005</v>
      </c>
      <c r="L83" s="956"/>
      <c r="M83" s="950">
        <f t="shared" si="19"/>
        <v>629.70000000000005</v>
      </c>
      <c r="N83" s="956"/>
      <c r="O83" s="950">
        <f t="shared" si="23"/>
        <v>629.70000000000005</v>
      </c>
      <c r="P83" s="956">
        <v>110.3</v>
      </c>
      <c r="Q83" s="950">
        <f t="shared" si="20"/>
        <v>740</v>
      </c>
      <c r="R83" s="956">
        <v>783.7</v>
      </c>
      <c r="S83" s="956">
        <v>783.7</v>
      </c>
    </row>
    <row r="84" spans="1:19" s="869" customFormat="1" ht="25.5" x14ac:dyDescent="0.2">
      <c r="A84" s="361" t="s">
        <v>586</v>
      </c>
      <c r="B84" s="355" t="s">
        <v>567</v>
      </c>
      <c r="C84" s="362">
        <v>4</v>
      </c>
      <c r="D84" s="362">
        <v>12</v>
      </c>
      <c r="E84" s="858">
        <v>5225700</v>
      </c>
      <c r="F84" s="758" t="s">
        <v>358</v>
      </c>
      <c r="G84" s="954">
        <f>G85</f>
        <v>5700</v>
      </c>
      <c r="H84" s="954">
        <f>H85</f>
        <v>-5700</v>
      </c>
      <c r="I84" s="950">
        <f t="shared" si="0"/>
        <v>0</v>
      </c>
      <c r="J84" s="954">
        <f>J85</f>
        <v>0</v>
      </c>
      <c r="K84" s="950">
        <f t="shared" si="18"/>
        <v>0</v>
      </c>
      <c r="L84" s="954">
        <f>L85</f>
        <v>0</v>
      </c>
      <c r="M84" s="950">
        <f t="shared" si="19"/>
        <v>0</v>
      </c>
      <c r="N84" s="954">
        <f>N85</f>
        <v>0</v>
      </c>
      <c r="O84" s="950">
        <f t="shared" si="23"/>
        <v>0</v>
      </c>
      <c r="P84" s="954">
        <f>P85</f>
        <v>0</v>
      </c>
      <c r="Q84" s="950">
        <f t="shared" si="20"/>
        <v>0</v>
      </c>
      <c r="R84" s="955">
        <f t="shared" ref="R84:S85" si="26">R85</f>
        <v>700</v>
      </c>
      <c r="S84" s="955">
        <f t="shared" si="26"/>
        <v>480</v>
      </c>
    </row>
    <row r="85" spans="1:19" x14ac:dyDescent="0.2">
      <c r="A85" s="312" t="s">
        <v>564</v>
      </c>
      <c r="B85" s="299" t="s">
        <v>567</v>
      </c>
      <c r="C85" s="293">
        <v>4</v>
      </c>
      <c r="D85" s="293">
        <v>12</v>
      </c>
      <c r="E85" s="860">
        <v>5225700</v>
      </c>
      <c r="F85" s="298">
        <v>800</v>
      </c>
      <c r="G85" s="956">
        <f>SUM(G86)</f>
        <v>5700</v>
      </c>
      <c r="H85" s="956">
        <f>SUM(H86)</f>
        <v>-5700</v>
      </c>
      <c r="I85" s="950">
        <f t="shared" si="0"/>
        <v>0</v>
      </c>
      <c r="J85" s="956">
        <f>SUM(J86)</f>
        <v>0</v>
      </c>
      <c r="K85" s="950">
        <f t="shared" si="18"/>
        <v>0</v>
      </c>
      <c r="L85" s="956">
        <f>SUM(L86)</f>
        <v>0</v>
      </c>
      <c r="M85" s="950">
        <f t="shared" si="19"/>
        <v>0</v>
      </c>
      <c r="N85" s="956">
        <f>SUM(N86)</f>
        <v>0</v>
      </c>
      <c r="O85" s="950">
        <f t="shared" si="23"/>
        <v>0</v>
      </c>
      <c r="P85" s="956">
        <f>SUM(P86)</f>
        <v>0</v>
      </c>
      <c r="Q85" s="950">
        <f t="shared" si="20"/>
        <v>0</v>
      </c>
      <c r="R85" s="958">
        <f t="shared" si="26"/>
        <v>700</v>
      </c>
      <c r="S85" s="958">
        <f t="shared" si="26"/>
        <v>480</v>
      </c>
    </row>
    <row r="86" spans="1:19" x14ac:dyDescent="0.2">
      <c r="A86" s="312" t="s">
        <v>1261</v>
      </c>
      <c r="B86" s="299" t="s">
        <v>567</v>
      </c>
      <c r="C86" s="293">
        <v>4</v>
      </c>
      <c r="D86" s="293">
        <v>12</v>
      </c>
      <c r="E86" s="860">
        <v>5225702</v>
      </c>
      <c r="F86" s="298">
        <v>810</v>
      </c>
      <c r="G86" s="956">
        <v>5700</v>
      </c>
      <c r="H86" s="956">
        <v>-5700</v>
      </c>
      <c r="I86" s="950">
        <f t="shared" si="0"/>
        <v>0</v>
      </c>
      <c r="J86" s="956"/>
      <c r="K86" s="950">
        <f t="shared" si="18"/>
        <v>0</v>
      </c>
      <c r="L86" s="956"/>
      <c r="M86" s="950">
        <f t="shared" si="19"/>
        <v>0</v>
      </c>
      <c r="N86" s="956"/>
      <c r="O86" s="950">
        <f t="shared" si="23"/>
        <v>0</v>
      </c>
      <c r="P86" s="956"/>
      <c r="Q86" s="950">
        <f t="shared" si="20"/>
        <v>0</v>
      </c>
      <c r="R86" s="957">
        <v>700</v>
      </c>
      <c r="S86" s="957">
        <v>480</v>
      </c>
    </row>
    <row r="87" spans="1:19" s="869" customFormat="1" x14ac:dyDescent="0.2">
      <c r="A87" s="361" t="s">
        <v>252</v>
      </c>
      <c r="B87" s="355" t="s">
        <v>567</v>
      </c>
      <c r="C87" s="362">
        <v>7</v>
      </c>
      <c r="D87" s="362"/>
      <c r="E87" s="858"/>
      <c r="F87" s="758"/>
      <c r="G87" s="954">
        <f t="shared" ref="G87:P89" si="27">G88</f>
        <v>0</v>
      </c>
      <c r="H87" s="954">
        <f t="shared" si="27"/>
        <v>2787</v>
      </c>
      <c r="I87" s="950">
        <f t="shared" si="0"/>
        <v>2787</v>
      </c>
      <c r="J87" s="954">
        <f t="shared" si="27"/>
        <v>0</v>
      </c>
      <c r="K87" s="950">
        <f t="shared" si="18"/>
        <v>2787</v>
      </c>
      <c r="L87" s="954">
        <f t="shared" si="27"/>
        <v>0</v>
      </c>
      <c r="M87" s="950">
        <f t="shared" si="19"/>
        <v>2787</v>
      </c>
      <c r="N87" s="954">
        <f t="shared" si="27"/>
        <v>0</v>
      </c>
      <c r="O87" s="950">
        <f t="shared" si="23"/>
        <v>2787</v>
      </c>
      <c r="P87" s="954">
        <f t="shared" si="27"/>
        <v>3034.7</v>
      </c>
      <c r="Q87" s="950">
        <f t="shared" si="20"/>
        <v>5821.7</v>
      </c>
      <c r="R87" s="959"/>
      <c r="S87" s="959"/>
    </row>
    <row r="88" spans="1:19" s="869" customFormat="1" x14ac:dyDescent="0.2">
      <c r="A88" s="361" t="s">
        <v>791</v>
      </c>
      <c r="B88" s="355" t="s">
        <v>567</v>
      </c>
      <c r="C88" s="362">
        <v>7</v>
      </c>
      <c r="D88" s="362">
        <v>7</v>
      </c>
      <c r="E88" s="858"/>
      <c r="F88" s="758"/>
      <c r="G88" s="954">
        <f t="shared" si="27"/>
        <v>0</v>
      </c>
      <c r="H88" s="954">
        <f t="shared" si="27"/>
        <v>2787</v>
      </c>
      <c r="I88" s="950">
        <f t="shared" ref="I88:I90" si="28">SUM(G88:H88)</f>
        <v>2787</v>
      </c>
      <c r="J88" s="954">
        <f t="shared" si="27"/>
        <v>0</v>
      </c>
      <c r="K88" s="950">
        <f t="shared" ref="K88:K92" si="29">SUM(I88:J88)</f>
        <v>2787</v>
      </c>
      <c r="L88" s="954">
        <f t="shared" si="27"/>
        <v>0</v>
      </c>
      <c r="M88" s="950">
        <f t="shared" ref="M88:M92" si="30">SUM(K88:L88)</f>
        <v>2787</v>
      </c>
      <c r="N88" s="954">
        <f t="shared" si="27"/>
        <v>0</v>
      </c>
      <c r="O88" s="950">
        <f t="shared" si="23"/>
        <v>2787</v>
      </c>
      <c r="P88" s="954">
        <f t="shared" si="27"/>
        <v>3034.7</v>
      </c>
      <c r="Q88" s="950">
        <f t="shared" ref="Q88:Q92" si="31">SUM(O88:P88)</f>
        <v>5821.7</v>
      </c>
      <c r="R88" s="959"/>
      <c r="S88" s="959"/>
    </row>
    <row r="89" spans="1:19" x14ac:dyDescent="0.2">
      <c r="A89" s="312" t="s">
        <v>598</v>
      </c>
      <c r="B89" s="299" t="s">
        <v>567</v>
      </c>
      <c r="C89" s="293">
        <v>7</v>
      </c>
      <c r="D89" s="293">
        <v>7</v>
      </c>
      <c r="E89" s="860">
        <v>4320200</v>
      </c>
      <c r="F89" s="298">
        <v>620</v>
      </c>
      <c r="G89" s="956">
        <f t="shared" si="27"/>
        <v>0</v>
      </c>
      <c r="H89" s="956">
        <f t="shared" si="27"/>
        <v>2787</v>
      </c>
      <c r="I89" s="950">
        <f t="shared" si="28"/>
        <v>2787</v>
      </c>
      <c r="J89" s="956">
        <f t="shared" si="27"/>
        <v>0</v>
      </c>
      <c r="K89" s="950">
        <f t="shared" si="29"/>
        <v>2787</v>
      </c>
      <c r="L89" s="956">
        <f t="shared" si="27"/>
        <v>0</v>
      </c>
      <c r="M89" s="950">
        <f t="shared" si="30"/>
        <v>2787</v>
      </c>
      <c r="N89" s="956">
        <f t="shared" si="27"/>
        <v>0</v>
      </c>
      <c r="O89" s="950">
        <f t="shared" si="23"/>
        <v>2787</v>
      </c>
      <c r="P89" s="956">
        <f t="shared" si="27"/>
        <v>3034.7</v>
      </c>
      <c r="Q89" s="950">
        <f t="shared" si="31"/>
        <v>5821.7</v>
      </c>
      <c r="R89" s="957"/>
      <c r="S89" s="957"/>
    </row>
    <row r="90" spans="1:19" x14ac:dyDescent="0.2">
      <c r="A90" s="312" t="s">
        <v>600</v>
      </c>
      <c r="B90" s="299" t="s">
        <v>567</v>
      </c>
      <c r="C90" s="293">
        <v>7</v>
      </c>
      <c r="D90" s="293">
        <v>7</v>
      </c>
      <c r="E90" s="860">
        <v>4320200</v>
      </c>
      <c r="F90" s="298">
        <v>622</v>
      </c>
      <c r="G90" s="956"/>
      <c r="H90" s="956">
        <v>2787</v>
      </c>
      <c r="I90" s="950">
        <f t="shared" si="28"/>
        <v>2787</v>
      </c>
      <c r="J90" s="956"/>
      <c r="K90" s="950">
        <f t="shared" si="29"/>
        <v>2787</v>
      </c>
      <c r="L90" s="956"/>
      <c r="M90" s="950">
        <f t="shared" si="30"/>
        <v>2787</v>
      </c>
      <c r="N90" s="956"/>
      <c r="O90" s="950">
        <f t="shared" si="23"/>
        <v>2787</v>
      </c>
      <c r="P90" s="956">
        <v>3034.7</v>
      </c>
      <c r="Q90" s="950">
        <f t="shared" si="31"/>
        <v>5821.7</v>
      </c>
      <c r="R90" s="957"/>
      <c r="S90" s="957"/>
    </row>
    <row r="91" spans="1:19" s="869" customFormat="1" x14ac:dyDescent="0.2">
      <c r="A91" s="361" t="s">
        <v>366</v>
      </c>
      <c r="B91" s="355" t="s">
        <v>567</v>
      </c>
      <c r="C91" s="362">
        <v>9</v>
      </c>
      <c r="D91" s="362" t="s">
        <v>358</v>
      </c>
      <c r="E91" s="858" t="s">
        <v>358</v>
      </c>
      <c r="F91" s="758" t="s">
        <v>358</v>
      </c>
      <c r="G91" s="954">
        <f>G92+G109</f>
        <v>90940</v>
      </c>
      <c r="H91" s="954">
        <f>H92+H109</f>
        <v>0</v>
      </c>
      <c r="I91" s="950">
        <f t="shared" ref="I91:I156" si="32">SUM(G91:H91)</f>
        <v>90940</v>
      </c>
      <c r="J91" s="954">
        <f>J92+J109</f>
        <v>0</v>
      </c>
      <c r="K91" s="950">
        <f t="shared" si="29"/>
        <v>90940</v>
      </c>
      <c r="L91" s="954">
        <f>L92+L109</f>
        <v>0</v>
      </c>
      <c r="M91" s="950">
        <f t="shared" si="30"/>
        <v>90940</v>
      </c>
      <c r="N91" s="954">
        <f>N92+N109</f>
        <v>0</v>
      </c>
      <c r="O91" s="950">
        <f t="shared" si="23"/>
        <v>90940</v>
      </c>
      <c r="P91" s="954">
        <f>P92+P109</f>
        <v>2078.1</v>
      </c>
      <c r="Q91" s="950">
        <f t="shared" si="31"/>
        <v>93018.1</v>
      </c>
      <c r="R91" s="955">
        <f>R92+R109</f>
        <v>95118.9</v>
      </c>
      <c r="S91" s="955">
        <f>S92+S109</f>
        <v>101163.59999999999</v>
      </c>
    </row>
    <row r="92" spans="1:19" s="869" customFormat="1" ht="42" customHeight="1" x14ac:dyDescent="0.2">
      <c r="A92" s="361" t="s">
        <v>1257</v>
      </c>
      <c r="B92" s="355" t="s">
        <v>567</v>
      </c>
      <c r="C92" s="362">
        <v>9</v>
      </c>
      <c r="D92" s="362"/>
      <c r="E92" s="858"/>
      <c r="F92" s="758"/>
      <c r="G92" s="954">
        <f>SUM(G93+G97+G102)</f>
        <v>90940</v>
      </c>
      <c r="H92" s="954">
        <f>SUM(H93+H97+H102)</f>
        <v>0</v>
      </c>
      <c r="I92" s="950">
        <f t="shared" si="32"/>
        <v>90940</v>
      </c>
      <c r="J92" s="954">
        <f>SUM(J93+J97+J102)</f>
        <v>0</v>
      </c>
      <c r="K92" s="950">
        <f t="shared" si="29"/>
        <v>90940</v>
      </c>
      <c r="L92" s="954">
        <f>SUM(L93+L97+L102)</f>
        <v>0</v>
      </c>
      <c r="M92" s="950">
        <f t="shared" si="30"/>
        <v>90940</v>
      </c>
      <c r="N92" s="954">
        <f>SUM(N93+N97+N102)</f>
        <v>0</v>
      </c>
      <c r="O92" s="950">
        <f t="shared" si="23"/>
        <v>90940</v>
      </c>
      <c r="P92" s="954">
        <f>SUM(P93+P97+P102)</f>
        <v>2078.1</v>
      </c>
      <c r="Q92" s="950">
        <f t="shared" si="31"/>
        <v>93018.1</v>
      </c>
      <c r="R92" s="955">
        <f>SUM(R93+R97+R102)</f>
        <v>95118.9</v>
      </c>
      <c r="S92" s="955">
        <f>SUM(S93+S97+S102)</f>
        <v>101163.59999999999</v>
      </c>
    </row>
    <row r="93" spans="1:19" s="869" customFormat="1" x14ac:dyDescent="0.2">
      <c r="A93" s="361" t="s">
        <v>291</v>
      </c>
      <c r="B93" s="355" t="s">
        <v>567</v>
      </c>
      <c r="C93" s="362">
        <v>9</v>
      </c>
      <c r="D93" s="362">
        <v>1</v>
      </c>
      <c r="E93" s="858"/>
      <c r="F93" s="758"/>
      <c r="G93" s="954">
        <f>G94</f>
        <v>83048.100000000006</v>
      </c>
      <c r="H93" s="954">
        <f>H94</f>
        <v>0</v>
      </c>
      <c r="I93" s="950">
        <f>SUM(G93:H93)</f>
        <v>83048.100000000006</v>
      </c>
      <c r="J93" s="954">
        <f>J94</f>
        <v>0</v>
      </c>
      <c r="K93" s="950">
        <f>SUM(I93:J93)</f>
        <v>83048.100000000006</v>
      </c>
      <c r="L93" s="954">
        <f>L94</f>
        <v>0</v>
      </c>
      <c r="M93" s="950">
        <f>SUM(K93:L93)</f>
        <v>83048.100000000006</v>
      </c>
      <c r="N93" s="954">
        <f>N94</f>
        <v>0</v>
      </c>
      <c r="O93" s="950">
        <f t="shared" si="23"/>
        <v>83048.100000000006</v>
      </c>
      <c r="P93" s="954">
        <f>P94</f>
        <v>0</v>
      </c>
      <c r="Q93" s="950">
        <f>SUM(O93:P93)</f>
        <v>83048.100000000006</v>
      </c>
      <c r="R93" s="955">
        <f>R94</f>
        <v>87096</v>
      </c>
      <c r="S93" s="955">
        <f>S94</f>
        <v>93001</v>
      </c>
    </row>
    <row r="94" spans="1:19" x14ac:dyDescent="0.2">
      <c r="A94" s="312" t="s">
        <v>582</v>
      </c>
      <c r="B94" s="299" t="s">
        <v>567</v>
      </c>
      <c r="C94" s="293">
        <v>9</v>
      </c>
      <c r="D94" s="293">
        <v>1</v>
      </c>
      <c r="E94" s="860">
        <v>4709900</v>
      </c>
      <c r="F94" s="298">
        <v>610</v>
      </c>
      <c r="G94" s="956">
        <f>G95+G96</f>
        <v>83048.100000000006</v>
      </c>
      <c r="H94" s="956">
        <f>SUM(H95:H96)</f>
        <v>0</v>
      </c>
      <c r="I94" s="950">
        <f>SUM(G94:H94)</f>
        <v>83048.100000000006</v>
      </c>
      <c r="J94" s="956">
        <f>SUM(J95:J96)</f>
        <v>0</v>
      </c>
      <c r="K94" s="950">
        <f>SUM(I94:J94)</f>
        <v>83048.100000000006</v>
      </c>
      <c r="L94" s="956">
        <f>SUM(L95:L96)</f>
        <v>0</v>
      </c>
      <c r="M94" s="950">
        <f>SUM(K94:L94)</f>
        <v>83048.100000000006</v>
      </c>
      <c r="N94" s="956">
        <f>SUM(N95:N96)</f>
        <v>0</v>
      </c>
      <c r="O94" s="950">
        <f t="shared" si="23"/>
        <v>83048.100000000006</v>
      </c>
      <c r="P94" s="956">
        <f>SUM(P95:P96)</f>
        <v>0</v>
      </c>
      <c r="Q94" s="950">
        <f>SUM(O94:P94)</f>
        <v>83048.100000000006</v>
      </c>
      <c r="R94" s="958">
        <f>R95+R96</f>
        <v>87096</v>
      </c>
      <c r="S94" s="958">
        <f>S95+S96</f>
        <v>93001</v>
      </c>
    </row>
    <row r="95" spans="1:19" ht="25.5" x14ac:dyDescent="0.2">
      <c r="A95" s="312" t="s">
        <v>590</v>
      </c>
      <c r="B95" s="299" t="s">
        <v>567</v>
      </c>
      <c r="C95" s="293">
        <v>9</v>
      </c>
      <c r="D95" s="293">
        <v>1</v>
      </c>
      <c r="E95" s="860">
        <v>4709900</v>
      </c>
      <c r="F95" s="298">
        <v>611</v>
      </c>
      <c r="G95" s="956">
        <v>76622.5</v>
      </c>
      <c r="H95" s="956"/>
      <c r="I95" s="950">
        <f t="shared" si="32"/>
        <v>76622.5</v>
      </c>
      <c r="J95" s="956"/>
      <c r="K95" s="950">
        <f t="shared" ref="K95:K116" si="33">SUM(I95:J95)</f>
        <v>76622.5</v>
      </c>
      <c r="L95" s="956"/>
      <c r="M95" s="950">
        <f t="shared" ref="M95:M116" si="34">SUM(K95:L95)</f>
        <v>76622.5</v>
      </c>
      <c r="N95" s="956"/>
      <c r="O95" s="950">
        <f t="shared" si="23"/>
        <v>76622.5</v>
      </c>
      <c r="P95" s="956"/>
      <c r="Q95" s="950">
        <f t="shared" ref="Q95:Q116" si="35">SUM(O95:P95)</f>
        <v>76622.5</v>
      </c>
      <c r="R95" s="957">
        <v>80842.8</v>
      </c>
      <c r="S95" s="957">
        <v>86198.8</v>
      </c>
    </row>
    <row r="96" spans="1:19" x14ac:dyDescent="0.2">
      <c r="A96" s="312" t="s">
        <v>584</v>
      </c>
      <c r="B96" s="299" t="s">
        <v>567</v>
      </c>
      <c r="C96" s="293">
        <v>9</v>
      </c>
      <c r="D96" s="293">
        <v>1</v>
      </c>
      <c r="E96" s="860">
        <v>4709900</v>
      </c>
      <c r="F96" s="298">
        <v>612</v>
      </c>
      <c r="G96" s="956">
        <v>6425.6</v>
      </c>
      <c r="H96" s="956"/>
      <c r="I96" s="950">
        <f t="shared" si="32"/>
        <v>6425.6</v>
      </c>
      <c r="J96" s="956"/>
      <c r="K96" s="950">
        <f t="shared" si="33"/>
        <v>6425.6</v>
      </c>
      <c r="L96" s="956"/>
      <c r="M96" s="950">
        <f t="shared" si="34"/>
        <v>6425.6</v>
      </c>
      <c r="N96" s="956"/>
      <c r="O96" s="950">
        <f t="shared" si="23"/>
        <v>6425.6</v>
      </c>
      <c r="P96" s="956"/>
      <c r="Q96" s="950">
        <f t="shared" si="35"/>
        <v>6425.6</v>
      </c>
      <c r="R96" s="957">
        <v>6253.2</v>
      </c>
      <c r="S96" s="957">
        <v>6802.2</v>
      </c>
    </row>
    <row r="97" spans="1:19" s="869" customFormat="1" x14ac:dyDescent="0.2">
      <c r="A97" s="361" t="s">
        <v>292</v>
      </c>
      <c r="B97" s="355" t="s">
        <v>567</v>
      </c>
      <c r="C97" s="362">
        <v>9</v>
      </c>
      <c r="D97" s="362">
        <v>2</v>
      </c>
      <c r="E97" s="858"/>
      <c r="F97" s="758"/>
      <c r="G97" s="954">
        <f>SUM(G98)</f>
        <v>1931.7</v>
      </c>
      <c r="H97" s="954">
        <f>SUM(H98)</f>
        <v>0</v>
      </c>
      <c r="I97" s="950">
        <f t="shared" si="32"/>
        <v>1931.7</v>
      </c>
      <c r="J97" s="954">
        <f>SUM(J98)</f>
        <v>0</v>
      </c>
      <c r="K97" s="950">
        <f t="shared" si="33"/>
        <v>1931.7</v>
      </c>
      <c r="L97" s="954">
        <f>SUM(L98)</f>
        <v>0</v>
      </c>
      <c r="M97" s="950">
        <f t="shared" si="34"/>
        <v>1931.7</v>
      </c>
      <c r="N97" s="954">
        <f>SUM(N98)</f>
        <v>0</v>
      </c>
      <c r="O97" s="950">
        <f t="shared" si="23"/>
        <v>1931.7</v>
      </c>
      <c r="P97" s="954">
        <f>SUM(P98)</f>
        <v>0</v>
      </c>
      <c r="Q97" s="950">
        <f t="shared" si="35"/>
        <v>1931.7</v>
      </c>
      <c r="R97" s="955">
        <f>SUM(R98)</f>
        <v>2062.6999999999998</v>
      </c>
      <c r="S97" s="955">
        <f>SUM(S98)</f>
        <v>2202.4</v>
      </c>
    </row>
    <row r="98" spans="1:19" x14ac:dyDescent="0.2">
      <c r="A98" s="312" t="s">
        <v>629</v>
      </c>
      <c r="B98" s="299" t="s">
        <v>567</v>
      </c>
      <c r="C98" s="293">
        <v>9</v>
      </c>
      <c r="D98" s="293">
        <v>2</v>
      </c>
      <c r="E98" s="860">
        <v>4719900</v>
      </c>
      <c r="F98" s="298"/>
      <c r="G98" s="956">
        <f>G99</f>
        <v>1931.7</v>
      </c>
      <c r="H98" s="956">
        <f>H99</f>
        <v>0</v>
      </c>
      <c r="I98" s="950">
        <f t="shared" si="32"/>
        <v>1931.7</v>
      </c>
      <c r="J98" s="956">
        <f>J99</f>
        <v>0</v>
      </c>
      <c r="K98" s="950">
        <f t="shared" si="33"/>
        <v>1931.7</v>
      </c>
      <c r="L98" s="956">
        <f>L99</f>
        <v>0</v>
      </c>
      <c r="M98" s="950">
        <f t="shared" si="34"/>
        <v>1931.7</v>
      </c>
      <c r="N98" s="956">
        <f>N99</f>
        <v>0</v>
      </c>
      <c r="O98" s="950">
        <f t="shared" si="23"/>
        <v>1931.7</v>
      </c>
      <c r="P98" s="956">
        <f>P99</f>
        <v>0</v>
      </c>
      <c r="Q98" s="950">
        <f t="shared" si="35"/>
        <v>1931.7</v>
      </c>
      <c r="R98" s="958">
        <f>R99</f>
        <v>2062.6999999999998</v>
      </c>
      <c r="S98" s="958">
        <f>S99</f>
        <v>2202.4</v>
      </c>
    </row>
    <row r="99" spans="1:19" x14ac:dyDescent="0.2">
      <c r="A99" s="312" t="s">
        <v>598</v>
      </c>
      <c r="B99" s="299" t="s">
        <v>567</v>
      </c>
      <c r="C99" s="293">
        <v>9</v>
      </c>
      <c r="D99" s="293">
        <v>2</v>
      </c>
      <c r="E99" s="860">
        <v>4719900</v>
      </c>
      <c r="F99" s="298">
        <v>620</v>
      </c>
      <c r="G99" s="956">
        <f>G100+G101</f>
        <v>1931.7</v>
      </c>
      <c r="H99" s="956">
        <f>H100+H101</f>
        <v>0</v>
      </c>
      <c r="I99" s="950">
        <f t="shared" si="32"/>
        <v>1931.7</v>
      </c>
      <c r="J99" s="956">
        <f>J100+J101</f>
        <v>0</v>
      </c>
      <c r="K99" s="950">
        <f t="shared" si="33"/>
        <v>1931.7</v>
      </c>
      <c r="L99" s="956">
        <f>L100+L101</f>
        <v>0</v>
      </c>
      <c r="M99" s="950">
        <f t="shared" si="34"/>
        <v>1931.7</v>
      </c>
      <c r="N99" s="956">
        <f>N100+N101</f>
        <v>0</v>
      </c>
      <c r="O99" s="950">
        <f t="shared" si="23"/>
        <v>1931.7</v>
      </c>
      <c r="P99" s="956">
        <f>P100+P101</f>
        <v>0</v>
      </c>
      <c r="Q99" s="950">
        <f t="shared" si="35"/>
        <v>1931.7</v>
      </c>
      <c r="R99" s="956">
        <f t="shared" ref="R99:S99" si="36">R100+R101</f>
        <v>2062.6999999999998</v>
      </c>
      <c r="S99" s="956">
        <f t="shared" si="36"/>
        <v>2202.4</v>
      </c>
    </row>
    <row r="100" spans="1:19" ht="25.5" x14ac:dyDescent="0.2">
      <c r="A100" s="312" t="s">
        <v>599</v>
      </c>
      <c r="B100" s="299" t="s">
        <v>567</v>
      </c>
      <c r="C100" s="293">
        <v>9</v>
      </c>
      <c r="D100" s="293">
        <v>2</v>
      </c>
      <c r="E100" s="860">
        <v>4719900</v>
      </c>
      <c r="F100" s="298">
        <v>621</v>
      </c>
      <c r="G100" s="956">
        <v>1875.2</v>
      </c>
      <c r="H100" s="956"/>
      <c r="I100" s="950">
        <f t="shared" si="32"/>
        <v>1875.2</v>
      </c>
      <c r="J100" s="956"/>
      <c r="K100" s="950">
        <f t="shared" si="33"/>
        <v>1875.2</v>
      </c>
      <c r="L100" s="956"/>
      <c r="M100" s="950">
        <f t="shared" si="34"/>
        <v>1875.2</v>
      </c>
      <c r="N100" s="956"/>
      <c r="O100" s="950">
        <f t="shared" si="23"/>
        <v>1875.2</v>
      </c>
      <c r="P100" s="956"/>
      <c r="Q100" s="950">
        <f t="shared" si="35"/>
        <v>1875.2</v>
      </c>
      <c r="R100" s="957">
        <v>2037.7</v>
      </c>
      <c r="S100" s="957">
        <v>2097.4</v>
      </c>
    </row>
    <row r="101" spans="1:19" x14ac:dyDescent="0.2">
      <c r="A101" s="312" t="s">
        <v>600</v>
      </c>
      <c r="B101" s="299" t="s">
        <v>567</v>
      </c>
      <c r="C101" s="293">
        <v>9</v>
      </c>
      <c r="D101" s="293">
        <v>2</v>
      </c>
      <c r="E101" s="860">
        <v>4719900</v>
      </c>
      <c r="F101" s="298">
        <v>622</v>
      </c>
      <c r="G101" s="956">
        <v>56.5</v>
      </c>
      <c r="H101" s="956"/>
      <c r="I101" s="950">
        <f t="shared" si="32"/>
        <v>56.5</v>
      </c>
      <c r="J101" s="956"/>
      <c r="K101" s="950">
        <f t="shared" si="33"/>
        <v>56.5</v>
      </c>
      <c r="L101" s="956"/>
      <c r="M101" s="950">
        <f t="shared" si="34"/>
        <v>56.5</v>
      </c>
      <c r="N101" s="956"/>
      <c r="O101" s="950">
        <f t="shared" si="23"/>
        <v>56.5</v>
      </c>
      <c r="P101" s="956"/>
      <c r="Q101" s="950">
        <f t="shared" si="35"/>
        <v>56.5</v>
      </c>
      <c r="R101" s="957">
        <v>25</v>
      </c>
      <c r="S101" s="957">
        <v>105</v>
      </c>
    </row>
    <row r="102" spans="1:19" s="869" customFormat="1" x14ac:dyDescent="0.2">
      <c r="A102" s="361" t="s">
        <v>296</v>
      </c>
      <c r="B102" s="355" t="s">
        <v>567</v>
      </c>
      <c r="C102" s="362">
        <v>9</v>
      </c>
      <c r="D102" s="362">
        <v>9</v>
      </c>
      <c r="E102" s="858" t="s">
        <v>358</v>
      </c>
      <c r="F102" s="758"/>
      <c r="G102" s="954">
        <f>G103+G106</f>
        <v>5960.2</v>
      </c>
      <c r="H102" s="954">
        <f>H103+H106</f>
        <v>0</v>
      </c>
      <c r="I102" s="950">
        <f t="shared" si="32"/>
        <v>5960.2</v>
      </c>
      <c r="J102" s="954">
        <f>J103+J106</f>
        <v>0</v>
      </c>
      <c r="K102" s="950">
        <f t="shared" si="33"/>
        <v>5960.2</v>
      </c>
      <c r="L102" s="954">
        <f>L103+L106</f>
        <v>0</v>
      </c>
      <c r="M102" s="950">
        <f t="shared" si="34"/>
        <v>5960.2</v>
      </c>
      <c r="N102" s="954">
        <f>N103+N106</f>
        <v>0</v>
      </c>
      <c r="O102" s="950">
        <f t="shared" si="23"/>
        <v>5960.2</v>
      </c>
      <c r="P102" s="954">
        <f>P103+P106</f>
        <v>2078.1</v>
      </c>
      <c r="Q102" s="950">
        <f t="shared" si="35"/>
        <v>8038.2999999999993</v>
      </c>
      <c r="R102" s="955">
        <f>R103+R106</f>
        <v>5960.2000000000007</v>
      </c>
      <c r="S102" s="955">
        <f>S103+S106</f>
        <v>5960.2000000000007</v>
      </c>
    </row>
    <row r="103" spans="1:19" x14ac:dyDescent="0.2">
      <c r="A103" s="312" t="s">
        <v>956</v>
      </c>
      <c r="B103" s="299" t="s">
        <v>567</v>
      </c>
      <c r="C103" s="293">
        <v>9</v>
      </c>
      <c r="D103" s="293">
        <v>9</v>
      </c>
      <c r="E103" s="860">
        <v>20400</v>
      </c>
      <c r="F103" s="298">
        <v>120</v>
      </c>
      <c r="G103" s="956">
        <f>SUM(G104:G105)</f>
        <v>3916.9</v>
      </c>
      <c r="H103" s="956">
        <f>SUM(H104:H105)</f>
        <v>0</v>
      </c>
      <c r="I103" s="950">
        <f t="shared" si="32"/>
        <v>3916.9</v>
      </c>
      <c r="J103" s="956">
        <f>SUM(J104:J105)</f>
        <v>0</v>
      </c>
      <c r="K103" s="950">
        <f t="shared" si="33"/>
        <v>3916.9</v>
      </c>
      <c r="L103" s="956">
        <f>SUM(L104:L105)</f>
        <v>0</v>
      </c>
      <c r="M103" s="950">
        <f t="shared" si="34"/>
        <v>3916.9</v>
      </c>
      <c r="N103" s="956">
        <f>SUM(N104:N105)</f>
        <v>0</v>
      </c>
      <c r="O103" s="950">
        <f t="shared" si="23"/>
        <v>3916.9</v>
      </c>
      <c r="P103" s="956">
        <f>P104+P105</f>
        <v>2474.4</v>
      </c>
      <c r="Q103" s="954">
        <f>Q104+Q105</f>
        <v>6391.3</v>
      </c>
      <c r="R103" s="958">
        <f>SUM(R104:R105)</f>
        <v>3483.4</v>
      </c>
      <c r="S103" s="958">
        <f>SUM(S104:S105)</f>
        <v>3466.9</v>
      </c>
    </row>
    <row r="104" spans="1:19" x14ac:dyDescent="0.2">
      <c r="A104" s="312" t="s">
        <v>559</v>
      </c>
      <c r="B104" s="299" t="s">
        <v>567</v>
      </c>
      <c r="C104" s="293">
        <v>9</v>
      </c>
      <c r="D104" s="293">
        <v>9</v>
      </c>
      <c r="E104" s="860">
        <v>20400</v>
      </c>
      <c r="F104" s="298">
        <v>121</v>
      </c>
      <c r="G104" s="956">
        <v>3327.9</v>
      </c>
      <c r="H104" s="956"/>
      <c r="I104" s="950">
        <f t="shared" si="32"/>
        <v>3327.9</v>
      </c>
      <c r="J104" s="956"/>
      <c r="K104" s="950">
        <f t="shared" si="33"/>
        <v>3327.9</v>
      </c>
      <c r="L104" s="956"/>
      <c r="M104" s="950">
        <f t="shared" si="34"/>
        <v>3327.9</v>
      </c>
      <c r="N104" s="956"/>
      <c r="O104" s="950">
        <f t="shared" si="23"/>
        <v>3327.9</v>
      </c>
      <c r="P104" s="956">
        <v>2474.4</v>
      </c>
      <c r="Q104" s="950">
        <f t="shared" si="35"/>
        <v>5802.3</v>
      </c>
      <c r="R104" s="956">
        <v>3327.9</v>
      </c>
      <c r="S104" s="956">
        <v>3327.9</v>
      </c>
    </row>
    <row r="105" spans="1:19" x14ac:dyDescent="0.2">
      <c r="A105" s="312" t="s">
        <v>560</v>
      </c>
      <c r="B105" s="299" t="s">
        <v>567</v>
      </c>
      <c r="C105" s="293">
        <v>9</v>
      </c>
      <c r="D105" s="293">
        <v>9</v>
      </c>
      <c r="E105" s="860">
        <v>20400</v>
      </c>
      <c r="F105" s="298">
        <v>122</v>
      </c>
      <c r="G105" s="956">
        <v>589</v>
      </c>
      <c r="H105" s="956"/>
      <c r="I105" s="950">
        <f t="shared" si="32"/>
        <v>589</v>
      </c>
      <c r="J105" s="956"/>
      <c r="K105" s="950">
        <f t="shared" si="33"/>
        <v>589</v>
      </c>
      <c r="L105" s="956"/>
      <c r="M105" s="950">
        <f t="shared" si="34"/>
        <v>589</v>
      </c>
      <c r="N105" s="956"/>
      <c r="O105" s="950">
        <f t="shared" si="23"/>
        <v>589</v>
      </c>
      <c r="P105" s="956"/>
      <c r="Q105" s="950">
        <f t="shared" si="35"/>
        <v>589</v>
      </c>
      <c r="R105" s="957">
        <v>155.5</v>
      </c>
      <c r="S105" s="957">
        <v>139</v>
      </c>
    </row>
    <row r="106" spans="1:19" x14ac:dyDescent="0.2">
      <c r="A106" s="312" t="s">
        <v>579</v>
      </c>
      <c r="B106" s="299" t="s">
        <v>567</v>
      </c>
      <c r="C106" s="293">
        <v>9</v>
      </c>
      <c r="D106" s="293">
        <v>9</v>
      </c>
      <c r="E106" s="860">
        <v>20400</v>
      </c>
      <c r="F106" s="298">
        <v>240</v>
      </c>
      <c r="G106" s="956">
        <f>G107+G108</f>
        <v>2043.3</v>
      </c>
      <c r="H106" s="956">
        <f>H107+H108</f>
        <v>0</v>
      </c>
      <c r="I106" s="950">
        <f t="shared" si="32"/>
        <v>2043.3</v>
      </c>
      <c r="J106" s="956">
        <f>J107+J108</f>
        <v>0</v>
      </c>
      <c r="K106" s="950">
        <f t="shared" si="33"/>
        <v>2043.3</v>
      </c>
      <c r="L106" s="956">
        <f>L107+L108</f>
        <v>0</v>
      </c>
      <c r="M106" s="950">
        <f t="shared" si="34"/>
        <v>2043.3</v>
      </c>
      <c r="N106" s="956">
        <f>N107+N108</f>
        <v>0</v>
      </c>
      <c r="O106" s="950">
        <f t="shared" si="23"/>
        <v>2043.3</v>
      </c>
      <c r="P106" s="956">
        <f>P107+P108</f>
        <v>-396.3</v>
      </c>
      <c r="Q106" s="950">
        <f t="shared" si="35"/>
        <v>1647</v>
      </c>
      <c r="R106" s="958">
        <f>R107+R108</f>
        <v>2476.8000000000002</v>
      </c>
      <c r="S106" s="958">
        <f>S107+S108</f>
        <v>2493.3000000000002</v>
      </c>
    </row>
    <row r="107" spans="1:19" x14ac:dyDescent="0.2">
      <c r="A107" s="312" t="s">
        <v>1042</v>
      </c>
      <c r="B107" s="299" t="s">
        <v>567</v>
      </c>
      <c r="C107" s="293">
        <v>9</v>
      </c>
      <c r="D107" s="293">
        <v>9</v>
      </c>
      <c r="E107" s="860">
        <v>20400</v>
      </c>
      <c r="F107" s="298">
        <v>242</v>
      </c>
      <c r="G107" s="956">
        <v>416.2</v>
      </c>
      <c r="H107" s="956"/>
      <c r="I107" s="950">
        <f t="shared" si="32"/>
        <v>416.2</v>
      </c>
      <c r="J107" s="956"/>
      <c r="K107" s="950">
        <f t="shared" si="33"/>
        <v>416.2</v>
      </c>
      <c r="L107" s="956"/>
      <c r="M107" s="950">
        <f t="shared" si="34"/>
        <v>416.2</v>
      </c>
      <c r="N107" s="956"/>
      <c r="O107" s="950">
        <f t="shared" si="23"/>
        <v>416.2</v>
      </c>
      <c r="P107" s="956">
        <v>4.3</v>
      </c>
      <c r="Q107" s="950">
        <f t="shared" si="35"/>
        <v>420.5</v>
      </c>
      <c r="R107" s="956">
        <v>208</v>
      </c>
      <c r="S107" s="956">
        <v>208</v>
      </c>
    </row>
    <row r="108" spans="1:19" x14ac:dyDescent="0.2">
      <c r="A108" s="312" t="s">
        <v>580</v>
      </c>
      <c r="B108" s="299" t="s">
        <v>567</v>
      </c>
      <c r="C108" s="293">
        <v>9</v>
      </c>
      <c r="D108" s="293">
        <v>9</v>
      </c>
      <c r="E108" s="860">
        <v>20400</v>
      </c>
      <c r="F108" s="298">
        <v>244</v>
      </c>
      <c r="G108" s="956">
        <v>1627.1</v>
      </c>
      <c r="H108" s="956"/>
      <c r="I108" s="950">
        <f t="shared" si="32"/>
        <v>1627.1</v>
      </c>
      <c r="J108" s="956"/>
      <c r="K108" s="950">
        <f t="shared" si="33"/>
        <v>1627.1</v>
      </c>
      <c r="L108" s="956"/>
      <c r="M108" s="950">
        <f t="shared" si="34"/>
        <v>1627.1</v>
      </c>
      <c r="N108" s="956"/>
      <c r="O108" s="950">
        <f t="shared" si="23"/>
        <v>1627.1</v>
      </c>
      <c r="P108" s="956">
        <v>-400.6</v>
      </c>
      <c r="Q108" s="950">
        <f t="shared" si="35"/>
        <v>1226.5</v>
      </c>
      <c r="R108" s="956">
        <v>2268.8000000000002</v>
      </c>
      <c r="S108" s="956">
        <v>2285.3000000000002</v>
      </c>
    </row>
    <row r="109" spans="1:19" s="869" customFormat="1" hidden="1" x14ac:dyDescent="0.2">
      <c r="A109" s="361" t="s">
        <v>293</v>
      </c>
      <c r="B109" s="355" t="s">
        <v>567</v>
      </c>
      <c r="C109" s="362">
        <v>9</v>
      </c>
      <c r="D109" s="362">
        <v>4</v>
      </c>
      <c r="E109" s="858" t="s">
        <v>358</v>
      </c>
      <c r="F109" s="758" t="s">
        <v>358</v>
      </c>
      <c r="G109" s="954">
        <f>G110</f>
        <v>0</v>
      </c>
      <c r="H109" s="954">
        <f>H110</f>
        <v>0</v>
      </c>
      <c r="I109" s="950">
        <f t="shared" si="32"/>
        <v>0</v>
      </c>
      <c r="J109" s="954">
        <f>J110</f>
        <v>0</v>
      </c>
      <c r="K109" s="950">
        <f t="shared" si="33"/>
        <v>0</v>
      </c>
      <c r="L109" s="954">
        <f>L110</f>
        <v>0</v>
      </c>
      <c r="M109" s="950">
        <f t="shared" si="34"/>
        <v>0</v>
      </c>
      <c r="N109" s="954">
        <f>N110</f>
        <v>0</v>
      </c>
      <c r="O109" s="950">
        <f t="shared" si="23"/>
        <v>0</v>
      </c>
      <c r="P109" s="954">
        <f>P110</f>
        <v>0</v>
      </c>
      <c r="Q109" s="950">
        <f t="shared" si="35"/>
        <v>0</v>
      </c>
      <c r="R109" s="955">
        <f>R110</f>
        <v>0</v>
      </c>
      <c r="S109" s="955">
        <f>S110</f>
        <v>0</v>
      </c>
    </row>
    <row r="110" spans="1:19" s="869" customFormat="1" ht="25.5" hidden="1" x14ac:dyDescent="0.2">
      <c r="A110" s="361" t="s">
        <v>607</v>
      </c>
      <c r="B110" s="355" t="s">
        <v>567</v>
      </c>
      <c r="C110" s="362">
        <v>9</v>
      </c>
      <c r="D110" s="362">
        <v>4</v>
      </c>
      <c r="E110" s="858">
        <v>5201800</v>
      </c>
      <c r="F110" s="758" t="s">
        <v>358</v>
      </c>
      <c r="G110" s="954">
        <f>G111+G114</f>
        <v>0</v>
      </c>
      <c r="H110" s="954">
        <f>H111+H114</f>
        <v>0</v>
      </c>
      <c r="I110" s="950">
        <f t="shared" si="32"/>
        <v>0</v>
      </c>
      <c r="J110" s="954">
        <f>J111+J114</f>
        <v>0</v>
      </c>
      <c r="K110" s="950">
        <f t="shared" si="33"/>
        <v>0</v>
      </c>
      <c r="L110" s="954">
        <f>L111+L114</f>
        <v>0</v>
      </c>
      <c r="M110" s="950">
        <f t="shared" si="34"/>
        <v>0</v>
      </c>
      <c r="N110" s="954">
        <f>N111+N114</f>
        <v>0</v>
      </c>
      <c r="O110" s="950">
        <f t="shared" si="23"/>
        <v>0</v>
      </c>
      <c r="P110" s="954">
        <f>P111+P114</f>
        <v>0</v>
      </c>
      <c r="Q110" s="950">
        <f t="shared" si="35"/>
        <v>0</v>
      </c>
      <c r="R110" s="955">
        <f>R111+R114</f>
        <v>0</v>
      </c>
      <c r="S110" s="955">
        <f>S111+S114</f>
        <v>0</v>
      </c>
    </row>
    <row r="111" spans="1:19" ht="38.25" hidden="1" x14ac:dyDescent="0.2">
      <c r="A111" s="312" t="s">
        <v>608</v>
      </c>
      <c r="B111" s="299" t="s">
        <v>567</v>
      </c>
      <c r="C111" s="293">
        <v>9</v>
      </c>
      <c r="D111" s="293">
        <v>4</v>
      </c>
      <c r="E111" s="860">
        <v>5201801</v>
      </c>
      <c r="F111" s="298" t="s">
        <v>358</v>
      </c>
      <c r="G111" s="956">
        <f>G112</f>
        <v>0</v>
      </c>
      <c r="H111" s="956">
        <f>H112</f>
        <v>0</v>
      </c>
      <c r="I111" s="950">
        <f t="shared" si="32"/>
        <v>0</v>
      </c>
      <c r="J111" s="956">
        <f>J112</f>
        <v>0</v>
      </c>
      <c r="K111" s="950">
        <f t="shared" si="33"/>
        <v>0</v>
      </c>
      <c r="L111" s="956">
        <f>L112</f>
        <v>0</v>
      </c>
      <c r="M111" s="950">
        <f t="shared" si="34"/>
        <v>0</v>
      </c>
      <c r="N111" s="956">
        <f>N112</f>
        <v>0</v>
      </c>
      <c r="O111" s="950">
        <f t="shared" si="23"/>
        <v>0</v>
      </c>
      <c r="P111" s="956">
        <f>P112</f>
        <v>0</v>
      </c>
      <c r="Q111" s="950">
        <f t="shared" si="35"/>
        <v>0</v>
      </c>
      <c r="R111" s="958">
        <f t="shared" ref="R111:S112" si="37">R112</f>
        <v>0</v>
      </c>
      <c r="S111" s="958">
        <f t="shared" si="37"/>
        <v>0</v>
      </c>
    </row>
    <row r="112" spans="1:19" hidden="1" x14ac:dyDescent="0.2">
      <c r="A112" s="312" t="s">
        <v>582</v>
      </c>
      <c r="B112" s="299" t="s">
        <v>567</v>
      </c>
      <c r="C112" s="293">
        <v>9</v>
      </c>
      <c r="D112" s="293">
        <v>4</v>
      </c>
      <c r="E112" s="860">
        <v>5201801</v>
      </c>
      <c r="F112" s="298">
        <v>610</v>
      </c>
      <c r="G112" s="956">
        <f>G113</f>
        <v>0</v>
      </c>
      <c r="H112" s="956">
        <f>H113</f>
        <v>0</v>
      </c>
      <c r="I112" s="950">
        <f t="shared" si="32"/>
        <v>0</v>
      </c>
      <c r="J112" s="956">
        <f>J113</f>
        <v>0</v>
      </c>
      <c r="K112" s="950">
        <f t="shared" si="33"/>
        <v>0</v>
      </c>
      <c r="L112" s="956">
        <f>L113</f>
        <v>0</v>
      </c>
      <c r="M112" s="950">
        <f t="shared" si="34"/>
        <v>0</v>
      </c>
      <c r="N112" s="956">
        <f>N113</f>
        <v>0</v>
      </c>
      <c r="O112" s="950">
        <f t="shared" si="23"/>
        <v>0</v>
      </c>
      <c r="P112" s="956">
        <f>P113</f>
        <v>0</v>
      </c>
      <c r="Q112" s="950">
        <f t="shared" si="35"/>
        <v>0</v>
      </c>
      <c r="R112" s="958">
        <f t="shared" si="37"/>
        <v>0</v>
      </c>
      <c r="S112" s="958">
        <f t="shared" si="37"/>
        <v>0</v>
      </c>
    </row>
    <row r="113" spans="1:19" hidden="1" x14ac:dyDescent="0.2">
      <c r="A113" s="312" t="s">
        <v>584</v>
      </c>
      <c r="B113" s="299" t="s">
        <v>567</v>
      </c>
      <c r="C113" s="293">
        <v>9</v>
      </c>
      <c r="D113" s="293">
        <v>4</v>
      </c>
      <c r="E113" s="860">
        <v>5201801</v>
      </c>
      <c r="F113" s="298">
        <v>612</v>
      </c>
      <c r="G113" s="956"/>
      <c r="H113" s="956"/>
      <c r="I113" s="950">
        <f t="shared" si="32"/>
        <v>0</v>
      </c>
      <c r="J113" s="956"/>
      <c r="K113" s="950">
        <f t="shared" si="33"/>
        <v>0</v>
      </c>
      <c r="L113" s="956"/>
      <c r="M113" s="950">
        <f t="shared" si="34"/>
        <v>0</v>
      </c>
      <c r="N113" s="956"/>
      <c r="O113" s="950">
        <f t="shared" si="23"/>
        <v>0</v>
      </c>
      <c r="P113" s="956"/>
      <c r="Q113" s="950">
        <f t="shared" si="35"/>
        <v>0</v>
      </c>
      <c r="R113" s="957"/>
      <c r="S113" s="957"/>
    </row>
    <row r="114" spans="1:19" ht="38.25" hidden="1" x14ac:dyDescent="0.2">
      <c r="A114" s="312" t="s">
        <v>609</v>
      </c>
      <c r="B114" s="299" t="s">
        <v>567</v>
      </c>
      <c r="C114" s="293">
        <v>9</v>
      </c>
      <c r="D114" s="293">
        <v>4</v>
      </c>
      <c r="E114" s="860">
        <v>5201802</v>
      </c>
      <c r="F114" s="298" t="s">
        <v>358</v>
      </c>
      <c r="G114" s="956">
        <f>G115</f>
        <v>0</v>
      </c>
      <c r="H114" s="956">
        <f>H115</f>
        <v>0</v>
      </c>
      <c r="I114" s="950">
        <f t="shared" si="32"/>
        <v>0</v>
      </c>
      <c r="J114" s="956">
        <f>J115</f>
        <v>0</v>
      </c>
      <c r="K114" s="950">
        <f t="shared" si="33"/>
        <v>0</v>
      </c>
      <c r="L114" s="956">
        <f>L115</f>
        <v>0</v>
      </c>
      <c r="M114" s="950">
        <f t="shared" si="34"/>
        <v>0</v>
      </c>
      <c r="N114" s="956">
        <f>N115</f>
        <v>0</v>
      </c>
      <c r="O114" s="950">
        <f t="shared" si="23"/>
        <v>0</v>
      </c>
      <c r="P114" s="956">
        <f>P115</f>
        <v>0</v>
      </c>
      <c r="Q114" s="950">
        <f t="shared" si="35"/>
        <v>0</v>
      </c>
      <c r="R114" s="958">
        <f t="shared" ref="R114:S115" si="38">R115</f>
        <v>0</v>
      </c>
      <c r="S114" s="958">
        <f t="shared" si="38"/>
        <v>0</v>
      </c>
    </row>
    <row r="115" spans="1:19" hidden="1" x14ac:dyDescent="0.2">
      <c r="A115" s="312" t="s">
        <v>582</v>
      </c>
      <c r="B115" s="299" t="s">
        <v>567</v>
      </c>
      <c r="C115" s="293">
        <v>9</v>
      </c>
      <c r="D115" s="293">
        <v>4</v>
      </c>
      <c r="E115" s="860">
        <v>5201802</v>
      </c>
      <c r="F115" s="298">
        <v>610</v>
      </c>
      <c r="G115" s="956">
        <f>G116</f>
        <v>0</v>
      </c>
      <c r="H115" s="956">
        <f>H116</f>
        <v>0</v>
      </c>
      <c r="I115" s="950">
        <f t="shared" si="32"/>
        <v>0</v>
      </c>
      <c r="J115" s="956">
        <f>J116</f>
        <v>0</v>
      </c>
      <c r="K115" s="950">
        <f t="shared" si="33"/>
        <v>0</v>
      </c>
      <c r="L115" s="956">
        <f>L116</f>
        <v>0</v>
      </c>
      <c r="M115" s="950">
        <f t="shared" si="34"/>
        <v>0</v>
      </c>
      <c r="N115" s="956">
        <f>N116</f>
        <v>0</v>
      </c>
      <c r="O115" s="950">
        <f t="shared" si="23"/>
        <v>0</v>
      </c>
      <c r="P115" s="956">
        <f>P116</f>
        <v>0</v>
      </c>
      <c r="Q115" s="950">
        <f t="shared" si="35"/>
        <v>0</v>
      </c>
      <c r="R115" s="958">
        <f t="shared" si="38"/>
        <v>0</v>
      </c>
      <c r="S115" s="958">
        <f t="shared" si="38"/>
        <v>0</v>
      </c>
    </row>
    <row r="116" spans="1:19" hidden="1" x14ac:dyDescent="0.2">
      <c r="A116" s="312" t="s">
        <v>584</v>
      </c>
      <c r="B116" s="299" t="s">
        <v>567</v>
      </c>
      <c r="C116" s="293">
        <v>9</v>
      </c>
      <c r="D116" s="293">
        <v>4</v>
      </c>
      <c r="E116" s="860">
        <v>5201802</v>
      </c>
      <c r="F116" s="298">
        <v>612</v>
      </c>
      <c r="G116" s="956"/>
      <c r="H116" s="956"/>
      <c r="I116" s="950">
        <f t="shared" si="32"/>
        <v>0</v>
      </c>
      <c r="J116" s="956"/>
      <c r="K116" s="950">
        <f t="shared" si="33"/>
        <v>0</v>
      </c>
      <c r="L116" s="956"/>
      <c r="M116" s="950">
        <f t="shared" si="34"/>
        <v>0</v>
      </c>
      <c r="N116" s="956"/>
      <c r="O116" s="950">
        <f t="shared" si="23"/>
        <v>0</v>
      </c>
      <c r="P116" s="956"/>
      <c r="Q116" s="950">
        <f t="shared" si="35"/>
        <v>0</v>
      </c>
      <c r="R116" s="957"/>
      <c r="S116" s="957"/>
    </row>
    <row r="117" spans="1:19" s="869" customFormat="1" x14ac:dyDescent="0.2">
      <c r="A117" s="361" t="s">
        <v>367</v>
      </c>
      <c r="B117" s="355" t="s">
        <v>567</v>
      </c>
      <c r="C117" s="362">
        <v>10</v>
      </c>
      <c r="D117" s="362" t="s">
        <v>358</v>
      </c>
      <c r="E117" s="858" t="s">
        <v>358</v>
      </c>
      <c r="F117" s="758" t="s">
        <v>358</v>
      </c>
      <c r="G117" s="954">
        <f>SUM(G118+G125+G141)</f>
        <v>118896.4</v>
      </c>
      <c r="H117" s="954">
        <f>SUM(H118+H125+H141)</f>
        <v>0</v>
      </c>
      <c r="I117" s="950">
        <f>SUM(G117:H117)</f>
        <v>118896.4</v>
      </c>
      <c r="J117" s="954">
        <f>SUM(J118+J125+J141)</f>
        <v>0</v>
      </c>
      <c r="K117" s="950">
        <f>SUM(I117:J117)</f>
        <v>118896.4</v>
      </c>
      <c r="L117" s="954">
        <f>SUM(L118+L125+L141)</f>
        <v>500</v>
      </c>
      <c r="M117" s="950">
        <f>SUM(K117:L117)</f>
        <v>119396.4</v>
      </c>
      <c r="N117" s="954">
        <f>SUM(N118+N125+N141)</f>
        <v>0</v>
      </c>
      <c r="O117" s="950">
        <f t="shared" si="23"/>
        <v>119396.4</v>
      </c>
      <c r="P117" s="954">
        <f>SUM(P118+P125+P141)</f>
        <v>21516</v>
      </c>
      <c r="Q117" s="950">
        <f>SUM(O117:P117)</f>
        <v>140912.4</v>
      </c>
      <c r="R117" s="955">
        <f>SUM(R118+R125+R141)</f>
        <v>120480.7</v>
      </c>
      <c r="S117" s="955">
        <f>SUM(S118+S125+S141)</f>
        <v>122568.9</v>
      </c>
    </row>
    <row r="118" spans="1:19" s="869" customFormat="1" ht="21.75" customHeight="1" x14ac:dyDescent="0.2">
      <c r="A118" s="361" t="s">
        <v>299</v>
      </c>
      <c r="B118" s="355" t="s">
        <v>567</v>
      </c>
      <c r="C118" s="362">
        <v>10</v>
      </c>
      <c r="D118" s="362">
        <v>3</v>
      </c>
      <c r="E118" s="858" t="s">
        <v>358</v>
      </c>
      <c r="F118" s="758" t="s">
        <v>358</v>
      </c>
      <c r="G118" s="954">
        <f>G119+G122</f>
        <v>33650.6</v>
      </c>
      <c r="H118" s="954">
        <f>SUM(H119+H122)</f>
        <v>0</v>
      </c>
      <c r="I118" s="950">
        <f>SUM(G118:H118)</f>
        <v>33650.6</v>
      </c>
      <c r="J118" s="954">
        <f>SUM(J119+J122)</f>
        <v>0</v>
      </c>
      <c r="K118" s="950">
        <f>SUM(I118:J118)</f>
        <v>33650.6</v>
      </c>
      <c r="L118" s="954">
        <f>SUM(L119+L122)</f>
        <v>500</v>
      </c>
      <c r="M118" s="950">
        <f>SUM(K118:L118)</f>
        <v>34150.6</v>
      </c>
      <c r="N118" s="954">
        <f>SUM(N119+N122)</f>
        <v>0</v>
      </c>
      <c r="O118" s="950">
        <f t="shared" si="23"/>
        <v>34150.6</v>
      </c>
      <c r="P118" s="954">
        <f>SUM(P119+P122)</f>
        <v>0</v>
      </c>
      <c r="Q118" s="950">
        <f>SUM(O118:P118)</f>
        <v>34150.6</v>
      </c>
      <c r="R118" s="955">
        <f>R119+R122</f>
        <v>35333</v>
      </c>
      <c r="S118" s="955">
        <f>S119+S122</f>
        <v>37099.800000000003</v>
      </c>
    </row>
    <row r="119" spans="1:19" s="869" customFormat="1" x14ac:dyDescent="0.2">
      <c r="A119" s="361" t="s">
        <v>614</v>
      </c>
      <c r="B119" s="355" t="s">
        <v>567</v>
      </c>
      <c r="C119" s="362">
        <v>10</v>
      </c>
      <c r="D119" s="362">
        <v>3</v>
      </c>
      <c r="E119" s="858">
        <v>5058005</v>
      </c>
      <c r="F119" s="758" t="s">
        <v>358</v>
      </c>
      <c r="G119" s="954">
        <f>G120</f>
        <v>13990.8</v>
      </c>
      <c r="H119" s="954">
        <f>H120</f>
        <v>0</v>
      </c>
      <c r="I119" s="950">
        <f t="shared" si="32"/>
        <v>13990.8</v>
      </c>
      <c r="J119" s="954">
        <f>J120</f>
        <v>0</v>
      </c>
      <c r="K119" s="950">
        <f t="shared" ref="K119:K123" si="39">SUM(I119:J119)</f>
        <v>13990.8</v>
      </c>
      <c r="L119" s="954">
        <f>L120</f>
        <v>500</v>
      </c>
      <c r="M119" s="950">
        <f t="shared" ref="M119:M123" si="40">SUM(K119:L119)</f>
        <v>14490.8</v>
      </c>
      <c r="N119" s="954">
        <f>N120</f>
        <v>0</v>
      </c>
      <c r="O119" s="950">
        <f t="shared" si="23"/>
        <v>14490.8</v>
      </c>
      <c r="P119" s="954">
        <f>P120</f>
        <v>0</v>
      </c>
      <c r="Q119" s="950">
        <f t="shared" ref="Q119:Q123" si="41">SUM(O119:P119)</f>
        <v>14490.8</v>
      </c>
      <c r="R119" s="955">
        <f>R120</f>
        <v>14690.3</v>
      </c>
      <c r="S119" s="955">
        <f>S120</f>
        <v>15424.6</v>
      </c>
    </row>
    <row r="120" spans="1:19" x14ac:dyDescent="0.2">
      <c r="A120" s="312" t="s">
        <v>598</v>
      </c>
      <c r="B120" s="299" t="s">
        <v>567</v>
      </c>
      <c r="C120" s="293">
        <v>10</v>
      </c>
      <c r="D120" s="293">
        <v>3</v>
      </c>
      <c r="E120" s="860">
        <v>5058005</v>
      </c>
      <c r="F120" s="298">
        <v>620</v>
      </c>
      <c r="G120" s="956">
        <f>SUM(G121)</f>
        <v>13990.8</v>
      </c>
      <c r="H120" s="956">
        <f>SUM(H121)</f>
        <v>0</v>
      </c>
      <c r="I120" s="950">
        <f t="shared" si="32"/>
        <v>13990.8</v>
      </c>
      <c r="J120" s="956">
        <f>SUM(J121)</f>
        <v>0</v>
      </c>
      <c r="K120" s="950">
        <f t="shared" si="39"/>
        <v>13990.8</v>
      </c>
      <c r="L120" s="956">
        <f>SUM(L121)</f>
        <v>500</v>
      </c>
      <c r="M120" s="950">
        <f t="shared" si="40"/>
        <v>14490.8</v>
      </c>
      <c r="N120" s="956">
        <f>SUM(N121)</f>
        <v>0</v>
      </c>
      <c r="O120" s="950">
        <f t="shared" si="23"/>
        <v>14490.8</v>
      </c>
      <c r="P120" s="956">
        <f>SUM(P121)</f>
        <v>0</v>
      </c>
      <c r="Q120" s="950">
        <f t="shared" si="41"/>
        <v>14490.8</v>
      </c>
      <c r="R120" s="958">
        <f>SUM(R121)</f>
        <v>14690.3</v>
      </c>
      <c r="S120" s="958">
        <f>SUM(S121)</f>
        <v>15424.6</v>
      </c>
    </row>
    <row r="121" spans="1:19" x14ac:dyDescent="0.2">
      <c r="A121" s="312" t="s">
        <v>600</v>
      </c>
      <c r="B121" s="299" t="s">
        <v>567</v>
      </c>
      <c r="C121" s="293">
        <v>10</v>
      </c>
      <c r="D121" s="293">
        <v>3</v>
      </c>
      <c r="E121" s="860">
        <v>5058005</v>
      </c>
      <c r="F121" s="298">
        <v>622</v>
      </c>
      <c r="G121" s="956">
        <v>13990.8</v>
      </c>
      <c r="H121" s="956"/>
      <c r="I121" s="950">
        <f t="shared" si="32"/>
        <v>13990.8</v>
      </c>
      <c r="J121" s="956"/>
      <c r="K121" s="950">
        <f t="shared" si="39"/>
        <v>13990.8</v>
      </c>
      <c r="L121" s="956">
        <v>500</v>
      </c>
      <c r="M121" s="950">
        <f t="shared" si="40"/>
        <v>14490.8</v>
      </c>
      <c r="N121" s="956"/>
      <c r="O121" s="950">
        <f t="shared" si="23"/>
        <v>14490.8</v>
      </c>
      <c r="P121" s="956"/>
      <c r="Q121" s="950">
        <f t="shared" si="41"/>
        <v>14490.8</v>
      </c>
      <c r="R121" s="957">
        <v>14690.3</v>
      </c>
      <c r="S121" s="957">
        <v>15424.6</v>
      </c>
    </row>
    <row r="122" spans="1:19" s="869" customFormat="1" ht="25.5" x14ac:dyDescent="0.2">
      <c r="A122" s="361" t="s">
        <v>615</v>
      </c>
      <c r="B122" s="355" t="s">
        <v>567</v>
      </c>
      <c r="C122" s="362">
        <v>10</v>
      </c>
      <c r="D122" s="362">
        <v>3</v>
      </c>
      <c r="E122" s="858">
        <v>5055409</v>
      </c>
      <c r="F122" s="758" t="s">
        <v>358</v>
      </c>
      <c r="G122" s="954">
        <f>G123</f>
        <v>19659.8</v>
      </c>
      <c r="H122" s="954">
        <f>SUM(H123)</f>
        <v>0</v>
      </c>
      <c r="I122" s="950">
        <f t="shared" si="32"/>
        <v>19659.8</v>
      </c>
      <c r="J122" s="954">
        <f>SUM(J123)</f>
        <v>0</v>
      </c>
      <c r="K122" s="950">
        <f t="shared" si="39"/>
        <v>19659.8</v>
      </c>
      <c r="L122" s="954">
        <f>SUM(L123)</f>
        <v>0</v>
      </c>
      <c r="M122" s="950">
        <f t="shared" si="40"/>
        <v>19659.8</v>
      </c>
      <c r="N122" s="954">
        <f>SUM(N123)</f>
        <v>0</v>
      </c>
      <c r="O122" s="950">
        <f t="shared" si="23"/>
        <v>19659.8</v>
      </c>
      <c r="P122" s="954">
        <f>SUM(P123)</f>
        <v>0</v>
      </c>
      <c r="Q122" s="950">
        <f t="shared" si="41"/>
        <v>19659.8</v>
      </c>
      <c r="R122" s="955">
        <f t="shared" ref="R122:S123" si="42">R123</f>
        <v>20642.7</v>
      </c>
      <c r="S122" s="955">
        <f t="shared" si="42"/>
        <v>21675.200000000001</v>
      </c>
    </row>
    <row r="123" spans="1:19" x14ac:dyDescent="0.2">
      <c r="A123" s="312" t="s">
        <v>616</v>
      </c>
      <c r="B123" s="299" t="s">
        <v>567</v>
      </c>
      <c r="C123" s="293">
        <v>10</v>
      </c>
      <c r="D123" s="293">
        <v>3</v>
      </c>
      <c r="E123" s="860">
        <v>5055409</v>
      </c>
      <c r="F123" s="298">
        <v>610</v>
      </c>
      <c r="G123" s="956">
        <f>G124</f>
        <v>19659.8</v>
      </c>
      <c r="H123" s="956">
        <f>SUM(H124)</f>
        <v>0</v>
      </c>
      <c r="I123" s="950">
        <f t="shared" si="32"/>
        <v>19659.8</v>
      </c>
      <c r="J123" s="956">
        <f>SUM(J124)</f>
        <v>0</v>
      </c>
      <c r="K123" s="950">
        <f t="shared" si="39"/>
        <v>19659.8</v>
      </c>
      <c r="L123" s="956">
        <f>SUM(L124)</f>
        <v>0</v>
      </c>
      <c r="M123" s="950">
        <f t="shared" si="40"/>
        <v>19659.8</v>
      </c>
      <c r="N123" s="956">
        <f>SUM(N124)</f>
        <v>0</v>
      </c>
      <c r="O123" s="950">
        <f t="shared" si="23"/>
        <v>19659.8</v>
      </c>
      <c r="P123" s="956">
        <f>SUM(P124)</f>
        <v>0</v>
      </c>
      <c r="Q123" s="950">
        <f t="shared" si="41"/>
        <v>19659.8</v>
      </c>
      <c r="R123" s="958">
        <f t="shared" si="42"/>
        <v>20642.7</v>
      </c>
      <c r="S123" s="958">
        <f t="shared" si="42"/>
        <v>21675.200000000001</v>
      </c>
    </row>
    <row r="124" spans="1:19" x14ac:dyDescent="0.2">
      <c r="A124" s="312" t="s">
        <v>584</v>
      </c>
      <c r="B124" s="299" t="s">
        <v>567</v>
      </c>
      <c r="C124" s="293">
        <v>10</v>
      </c>
      <c r="D124" s="293">
        <v>3</v>
      </c>
      <c r="E124" s="860">
        <v>5055409</v>
      </c>
      <c r="F124" s="298">
        <v>612</v>
      </c>
      <c r="G124" s="956">
        <v>19659.8</v>
      </c>
      <c r="H124" s="956"/>
      <c r="I124" s="950">
        <f>SUM(G124:H124)</f>
        <v>19659.8</v>
      </c>
      <c r="J124" s="956"/>
      <c r="K124" s="950">
        <f>SUM(I124:J124)</f>
        <v>19659.8</v>
      </c>
      <c r="L124" s="956"/>
      <c r="M124" s="950">
        <f>SUM(K124:L124)</f>
        <v>19659.8</v>
      </c>
      <c r="N124" s="956"/>
      <c r="O124" s="950">
        <f t="shared" si="23"/>
        <v>19659.8</v>
      </c>
      <c r="P124" s="956"/>
      <c r="Q124" s="950">
        <f>SUM(O124:P124)</f>
        <v>19659.8</v>
      </c>
      <c r="R124" s="957">
        <v>20642.7</v>
      </c>
      <c r="S124" s="957">
        <v>21675.200000000001</v>
      </c>
    </row>
    <row r="125" spans="1:19" s="869" customFormat="1" x14ac:dyDescent="0.2">
      <c r="A125" s="361" t="s">
        <v>368</v>
      </c>
      <c r="B125" s="355" t="s">
        <v>567</v>
      </c>
      <c r="C125" s="362">
        <v>10</v>
      </c>
      <c r="D125" s="362">
        <v>4</v>
      </c>
      <c r="E125" s="858" t="s">
        <v>358</v>
      </c>
      <c r="F125" s="758"/>
      <c r="G125" s="954">
        <f>G126+G135+G138</f>
        <v>70060.2</v>
      </c>
      <c r="H125" s="954">
        <f>H126+H135+H138</f>
        <v>0</v>
      </c>
      <c r="I125" s="950">
        <f t="shared" si="32"/>
        <v>70060.2</v>
      </c>
      <c r="J125" s="954">
        <f>J126+J135+J138</f>
        <v>0</v>
      </c>
      <c r="K125" s="950">
        <f t="shared" ref="K125:K147" si="43">SUM(I125:J125)</f>
        <v>70060.2</v>
      </c>
      <c r="L125" s="954">
        <f>L126+L135+L138</f>
        <v>0</v>
      </c>
      <c r="M125" s="950">
        <f t="shared" ref="M125:M147" si="44">SUM(K125:L125)</f>
        <v>70060.2</v>
      </c>
      <c r="N125" s="954">
        <f>N126+N135+N138</f>
        <v>0</v>
      </c>
      <c r="O125" s="950">
        <f t="shared" si="23"/>
        <v>70060.2</v>
      </c>
      <c r="P125" s="954">
        <f>P126+P135+P138</f>
        <v>21516</v>
      </c>
      <c r="Q125" s="950">
        <f t="shared" ref="Q125:Q147" si="45">SUM(O125:P125)</f>
        <v>91576.2</v>
      </c>
      <c r="R125" s="955">
        <f>R126+R135+R138</f>
        <v>70094.3</v>
      </c>
      <c r="S125" s="955">
        <f>S126+S135+S138</f>
        <v>70415.7</v>
      </c>
    </row>
    <row r="126" spans="1:19" s="869" customFormat="1" ht="51" x14ac:dyDescent="0.2">
      <c r="A126" s="361" t="s">
        <v>623</v>
      </c>
      <c r="B126" s="355" t="s">
        <v>567</v>
      </c>
      <c r="C126" s="362">
        <v>10</v>
      </c>
      <c r="D126" s="362">
        <v>4</v>
      </c>
      <c r="E126" s="883"/>
      <c r="F126" s="758"/>
      <c r="G126" s="961">
        <f>G127+G129+G133</f>
        <v>68859</v>
      </c>
      <c r="H126" s="961">
        <f>H127+H129+H133</f>
        <v>0</v>
      </c>
      <c r="I126" s="950">
        <f t="shared" si="32"/>
        <v>68859</v>
      </c>
      <c r="J126" s="961">
        <f>J127+J129+J133</f>
        <v>0</v>
      </c>
      <c r="K126" s="950">
        <f t="shared" si="43"/>
        <v>68859</v>
      </c>
      <c r="L126" s="961">
        <f>L127+L129+L133+L131</f>
        <v>0</v>
      </c>
      <c r="M126" s="950">
        <f t="shared" si="44"/>
        <v>68859</v>
      </c>
      <c r="N126" s="961">
        <f>N127+N129+N133+N131</f>
        <v>0</v>
      </c>
      <c r="O126" s="950">
        <f t="shared" si="23"/>
        <v>68859</v>
      </c>
      <c r="P126" s="961">
        <f>P127+P129+P133+P131</f>
        <v>22069.9</v>
      </c>
      <c r="Q126" s="950">
        <f t="shared" si="45"/>
        <v>90928.9</v>
      </c>
      <c r="R126" s="961">
        <f t="shared" ref="R126:S126" si="46">R127+R129+R133</f>
        <v>68859</v>
      </c>
      <c r="S126" s="961">
        <f t="shared" si="46"/>
        <v>68859</v>
      </c>
    </row>
    <row r="127" spans="1:19" x14ac:dyDescent="0.2">
      <c r="A127" s="312" t="s">
        <v>579</v>
      </c>
      <c r="B127" s="299" t="s">
        <v>567</v>
      </c>
      <c r="C127" s="293">
        <v>10</v>
      </c>
      <c r="D127" s="293">
        <v>4</v>
      </c>
      <c r="E127" s="884">
        <v>5201300</v>
      </c>
      <c r="F127" s="298">
        <v>240</v>
      </c>
      <c r="G127" s="960">
        <f>G128</f>
        <v>3373</v>
      </c>
      <c r="H127" s="960">
        <f>H128</f>
        <v>0</v>
      </c>
      <c r="I127" s="950">
        <f t="shared" si="32"/>
        <v>3373</v>
      </c>
      <c r="J127" s="960">
        <f>J128</f>
        <v>0</v>
      </c>
      <c r="K127" s="950">
        <f t="shared" si="43"/>
        <v>3373</v>
      </c>
      <c r="L127" s="960">
        <v>1828</v>
      </c>
      <c r="M127" s="950">
        <f t="shared" si="44"/>
        <v>5201</v>
      </c>
      <c r="N127" s="960">
        <f>N128</f>
        <v>0</v>
      </c>
      <c r="O127" s="950">
        <f t="shared" si="23"/>
        <v>5201</v>
      </c>
      <c r="P127" s="960">
        <f>P128</f>
        <v>2200</v>
      </c>
      <c r="Q127" s="950">
        <f t="shared" si="45"/>
        <v>7401</v>
      </c>
      <c r="R127" s="957">
        <f>R128</f>
        <v>3373</v>
      </c>
      <c r="S127" s="957">
        <f>S128</f>
        <v>3373</v>
      </c>
    </row>
    <row r="128" spans="1:19" x14ac:dyDescent="0.2">
      <c r="A128" s="312" t="s">
        <v>580</v>
      </c>
      <c r="B128" s="299" t="s">
        <v>567</v>
      </c>
      <c r="C128" s="293">
        <v>10</v>
      </c>
      <c r="D128" s="293">
        <v>4</v>
      </c>
      <c r="E128" s="884">
        <v>5201300</v>
      </c>
      <c r="F128" s="298">
        <v>244</v>
      </c>
      <c r="G128" s="956">
        <v>3373</v>
      </c>
      <c r="H128" s="956"/>
      <c r="I128" s="950">
        <f t="shared" si="32"/>
        <v>3373</v>
      </c>
      <c r="J128" s="956"/>
      <c r="K128" s="950">
        <f t="shared" si="43"/>
        <v>3373</v>
      </c>
      <c r="L128" s="956">
        <v>1828</v>
      </c>
      <c r="M128" s="950">
        <f t="shared" si="44"/>
        <v>5201</v>
      </c>
      <c r="N128" s="956"/>
      <c r="O128" s="950">
        <f t="shared" si="23"/>
        <v>5201</v>
      </c>
      <c r="P128" s="956">
        <v>2200</v>
      </c>
      <c r="Q128" s="950">
        <f t="shared" si="45"/>
        <v>7401</v>
      </c>
      <c r="R128" s="956">
        <v>3373</v>
      </c>
      <c r="S128" s="956">
        <v>3373</v>
      </c>
    </row>
    <row r="129" spans="1:19" x14ac:dyDescent="0.2">
      <c r="A129" s="312" t="s">
        <v>620</v>
      </c>
      <c r="B129" s="299" t="s">
        <v>567</v>
      </c>
      <c r="C129" s="293">
        <v>10</v>
      </c>
      <c r="D129" s="293">
        <v>4</v>
      </c>
      <c r="E129" s="884">
        <v>5201300</v>
      </c>
      <c r="F129" s="298">
        <v>310</v>
      </c>
      <c r="G129" s="956">
        <f>G130</f>
        <v>61568.800000000003</v>
      </c>
      <c r="H129" s="956">
        <f>H130</f>
        <v>0</v>
      </c>
      <c r="I129" s="950">
        <f t="shared" si="32"/>
        <v>61568.800000000003</v>
      </c>
      <c r="J129" s="956">
        <f>J130</f>
        <v>0</v>
      </c>
      <c r="K129" s="950">
        <f t="shared" si="43"/>
        <v>61568.800000000003</v>
      </c>
      <c r="L129" s="956">
        <v>-2328</v>
      </c>
      <c r="M129" s="950">
        <f t="shared" si="44"/>
        <v>59240.800000000003</v>
      </c>
      <c r="N129" s="956">
        <f>N130</f>
        <v>0</v>
      </c>
      <c r="O129" s="950">
        <f t="shared" si="23"/>
        <v>59240.800000000003</v>
      </c>
      <c r="P129" s="956">
        <f>P130</f>
        <v>20212</v>
      </c>
      <c r="Q129" s="950">
        <f t="shared" si="45"/>
        <v>79452.800000000003</v>
      </c>
      <c r="R129" s="958">
        <f>R130</f>
        <v>61568.800000000003</v>
      </c>
      <c r="S129" s="958">
        <f>S130</f>
        <v>61568.800000000003</v>
      </c>
    </row>
    <row r="130" spans="1:19" x14ac:dyDescent="0.2">
      <c r="A130" s="312" t="s">
        <v>621</v>
      </c>
      <c r="B130" s="299" t="s">
        <v>567</v>
      </c>
      <c r="C130" s="293">
        <v>10</v>
      </c>
      <c r="D130" s="293">
        <v>4</v>
      </c>
      <c r="E130" s="884">
        <v>5201300</v>
      </c>
      <c r="F130" s="298">
        <v>313</v>
      </c>
      <c r="G130" s="956">
        <v>61568.800000000003</v>
      </c>
      <c r="H130" s="956"/>
      <c r="I130" s="950">
        <f t="shared" si="32"/>
        <v>61568.800000000003</v>
      </c>
      <c r="J130" s="956"/>
      <c r="K130" s="950">
        <f t="shared" si="43"/>
        <v>61568.800000000003</v>
      </c>
      <c r="L130" s="956">
        <v>-2328</v>
      </c>
      <c r="M130" s="950">
        <f t="shared" si="44"/>
        <v>59240.800000000003</v>
      </c>
      <c r="N130" s="956"/>
      <c r="O130" s="950">
        <f t="shared" si="23"/>
        <v>59240.800000000003</v>
      </c>
      <c r="P130" s="956">
        <v>20212</v>
      </c>
      <c r="Q130" s="950">
        <f t="shared" si="45"/>
        <v>79452.800000000003</v>
      </c>
      <c r="R130" s="956">
        <v>61568.800000000003</v>
      </c>
      <c r="S130" s="956">
        <v>61568.800000000003</v>
      </c>
    </row>
    <row r="131" spans="1:19" x14ac:dyDescent="0.2">
      <c r="A131" s="312" t="s">
        <v>612</v>
      </c>
      <c r="B131" s="299" t="s">
        <v>567</v>
      </c>
      <c r="C131" s="293">
        <v>10</v>
      </c>
      <c r="D131" s="293">
        <v>4</v>
      </c>
      <c r="E131" s="884">
        <v>5140100</v>
      </c>
      <c r="F131" s="298">
        <v>320</v>
      </c>
      <c r="G131" s="956"/>
      <c r="H131" s="956"/>
      <c r="I131" s="950"/>
      <c r="J131" s="956"/>
      <c r="K131" s="950"/>
      <c r="L131" s="956">
        <v>500</v>
      </c>
      <c r="M131" s="950">
        <f t="shared" si="44"/>
        <v>500</v>
      </c>
      <c r="N131" s="956">
        <f>N132</f>
        <v>0</v>
      </c>
      <c r="O131" s="950">
        <f t="shared" si="23"/>
        <v>500</v>
      </c>
      <c r="P131" s="956">
        <f>P132</f>
        <v>42.9</v>
      </c>
      <c r="Q131" s="950">
        <f t="shared" si="45"/>
        <v>542.9</v>
      </c>
      <c r="R131" s="956"/>
      <c r="S131" s="956"/>
    </row>
    <row r="132" spans="1:19" x14ac:dyDescent="0.2">
      <c r="A132" s="312" t="s">
        <v>638</v>
      </c>
      <c r="B132" s="299" t="s">
        <v>567</v>
      </c>
      <c r="C132" s="293">
        <v>10</v>
      </c>
      <c r="D132" s="293">
        <v>4</v>
      </c>
      <c r="E132" s="884">
        <v>5140100</v>
      </c>
      <c r="F132" s="298">
        <v>323</v>
      </c>
      <c r="G132" s="956"/>
      <c r="H132" s="956"/>
      <c r="I132" s="950"/>
      <c r="J132" s="956"/>
      <c r="K132" s="950"/>
      <c r="L132" s="956">
        <v>500</v>
      </c>
      <c r="M132" s="950">
        <f t="shared" si="44"/>
        <v>500</v>
      </c>
      <c r="N132" s="956"/>
      <c r="O132" s="950">
        <f t="shared" si="23"/>
        <v>500</v>
      </c>
      <c r="P132" s="956">
        <v>42.9</v>
      </c>
      <c r="Q132" s="950">
        <f t="shared" si="45"/>
        <v>542.9</v>
      </c>
      <c r="R132" s="956"/>
      <c r="S132" s="956"/>
    </row>
    <row r="133" spans="1:19" x14ac:dyDescent="0.2">
      <c r="A133" s="312" t="s">
        <v>620</v>
      </c>
      <c r="B133" s="299" t="s">
        <v>567</v>
      </c>
      <c r="C133" s="293">
        <v>10</v>
      </c>
      <c r="D133" s="293">
        <v>4</v>
      </c>
      <c r="E133" s="884">
        <v>5140100</v>
      </c>
      <c r="F133" s="298">
        <v>310</v>
      </c>
      <c r="G133" s="956">
        <f>G134</f>
        <v>3917.2</v>
      </c>
      <c r="H133" s="956">
        <f>H134</f>
        <v>0</v>
      </c>
      <c r="I133" s="950">
        <f t="shared" si="32"/>
        <v>3917.2</v>
      </c>
      <c r="J133" s="956">
        <f>J134</f>
        <v>0</v>
      </c>
      <c r="K133" s="950">
        <f t="shared" si="43"/>
        <v>3917.2</v>
      </c>
      <c r="L133" s="956">
        <f>L134</f>
        <v>0</v>
      </c>
      <c r="M133" s="950">
        <f t="shared" si="44"/>
        <v>3917.2</v>
      </c>
      <c r="N133" s="956">
        <f>N134</f>
        <v>0</v>
      </c>
      <c r="O133" s="950">
        <f t="shared" si="23"/>
        <v>3917.2</v>
      </c>
      <c r="P133" s="956">
        <f>P134</f>
        <v>-385</v>
      </c>
      <c r="Q133" s="950">
        <f t="shared" si="45"/>
        <v>3532.2</v>
      </c>
      <c r="R133" s="958">
        <f>R134</f>
        <v>3917.2</v>
      </c>
      <c r="S133" s="958">
        <f>S134</f>
        <v>3917.2</v>
      </c>
    </row>
    <row r="134" spans="1:19" x14ac:dyDescent="0.2">
      <c r="A134" s="312" t="s">
        <v>621</v>
      </c>
      <c r="B134" s="299" t="s">
        <v>567</v>
      </c>
      <c r="C134" s="293">
        <v>10</v>
      </c>
      <c r="D134" s="293">
        <v>4</v>
      </c>
      <c r="E134" s="884">
        <v>5140100</v>
      </c>
      <c r="F134" s="298">
        <v>313</v>
      </c>
      <c r="G134" s="957">
        <v>3917.2</v>
      </c>
      <c r="H134" s="957"/>
      <c r="I134" s="950">
        <f t="shared" si="32"/>
        <v>3917.2</v>
      </c>
      <c r="J134" s="957"/>
      <c r="K134" s="950">
        <f t="shared" si="43"/>
        <v>3917.2</v>
      </c>
      <c r="L134" s="957"/>
      <c r="M134" s="950">
        <f t="shared" si="44"/>
        <v>3917.2</v>
      </c>
      <c r="N134" s="957"/>
      <c r="O134" s="950">
        <f t="shared" si="23"/>
        <v>3917.2</v>
      </c>
      <c r="P134" s="957">
        <v>-385</v>
      </c>
      <c r="Q134" s="950">
        <f t="shared" si="45"/>
        <v>3532.2</v>
      </c>
      <c r="R134" s="957">
        <v>3917.2</v>
      </c>
      <c r="S134" s="957">
        <v>3917.2</v>
      </c>
    </row>
    <row r="135" spans="1:19" s="869" customFormat="1" ht="25.5" x14ac:dyDescent="0.2">
      <c r="A135" s="361" t="s">
        <v>1046</v>
      </c>
      <c r="B135" s="355" t="s">
        <v>567</v>
      </c>
      <c r="C135" s="362">
        <v>10</v>
      </c>
      <c r="D135" s="362">
        <v>4</v>
      </c>
      <c r="E135" s="883">
        <v>5140100</v>
      </c>
      <c r="F135" s="758"/>
      <c r="G135" s="954">
        <f>G136</f>
        <v>553.9</v>
      </c>
      <c r="H135" s="954">
        <f>H136</f>
        <v>0</v>
      </c>
      <c r="I135" s="950">
        <f t="shared" si="32"/>
        <v>553.9</v>
      </c>
      <c r="J135" s="954">
        <f>J136</f>
        <v>0</v>
      </c>
      <c r="K135" s="950">
        <f t="shared" si="43"/>
        <v>553.9</v>
      </c>
      <c r="L135" s="954">
        <f>L136</f>
        <v>0</v>
      </c>
      <c r="M135" s="950">
        <f t="shared" si="44"/>
        <v>553.9</v>
      </c>
      <c r="N135" s="954">
        <f>N136</f>
        <v>0</v>
      </c>
      <c r="O135" s="950">
        <f t="shared" si="23"/>
        <v>553.9</v>
      </c>
      <c r="P135" s="954">
        <f>P136</f>
        <v>-553.9</v>
      </c>
      <c r="Q135" s="950">
        <f t="shared" si="45"/>
        <v>0</v>
      </c>
      <c r="R135" s="955">
        <f t="shared" ref="R135:S136" si="47">R136</f>
        <v>555.70000000000005</v>
      </c>
      <c r="S135" s="955">
        <f t="shared" si="47"/>
        <v>839.8</v>
      </c>
    </row>
    <row r="136" spans="1:19" x14ac:dyDescent="0.2">
      <c r="A136" s="312" t="s">
        <v>612</v>
      </c>
      <c r="B136" s="299" t="s">
        <v>567</v>
      </c>
      <c r="C136" s="293">
        <v>10</v>
      </c>
      <c r="D136" s="293">
        <v>4</v>
      </c>
      <c r="E136" s="860">
        <v>5140100</v>
      </c>
      <c r="F136" s="298">
        <v>320</v>
      </c>
      <c r="G136" s="956">
        <f>G137</f>
        <v>553.9</v>
      </c>
      <c r="H136" s="956">
        <f>H137</f>
        <v>0</v>
      </c>
      <c r="I136" s="950">
        <f t="shared" si="32"/>
        <v>553.9</v>
      </c>
      <c r="J136" s="956">
        <f>J137</f>
        <v>0</v>
      </c>
      <c r="K136" s="950">
        <f t="shared" si="43"/>
        <v>553.9</v>
      </c>
      <c r="L136" s="956">
        <f>L137</f>
        <v>0</v>
      </c>
      <c r="M136" s="950">
        <f t="shared" si="44"/>
        <v>553.9</v>
      </c>
      <c r="N136" s="956">
        <f>N137</f>
        <v>0</v>
      </c>
      <c r="O136" s="950">
        <f t="shared" si="23"/>
        <v>553.9</v>
      </c>
      <c r="P136" s="956">
        <f>P137</f>
        <v>-553.9</v>
      </c>
      <c r="Q136" s="950">
        <f t="shared" si="45"/>
        <v>0</v>
      </c>
      <c r="R136" s="958">
        <f t="shared" si="47"/>
        <v>555.70000000000005</v>
      </c>
      <c r="S136" s="958">
        <f t="shared" si="47"/>
        <v>839.8</v>
      </c>
    </row>
    <row r="137" spans="1:19" ht="25.5" x14ac:dyDescent="0.2">
      <c r="A137" s="312" t="s">
        <v>625</v>
      </c>
      <c r="B137" s="299" t="s">
        <v>567</v>
      </c>
      <c r="C137" s="293">
        <v>10</v>
      </c>
      <c r="D137" s="293">
        <v>4</v>
      </c>
      <c r="E137" s="860">
        <v>5140100</v>
      </c>
      <c r="F137" s="298">
        <v>321</v>
      </c>
      <c r="G137" s="956">
        <v>553.9</v>
      </c>
      <c r="H137" s="956"/>
      <c r="I137" s="950">
        <f t="shared" si="32"/>
        <v>553.9</v>
      </c>
      <c r="J137" s="956"/>
      <c r="K137" s="950">
        <f t="shared" si="43"/>
        <v>553.9</v>
      </c>
      <c r="L137" s="956"/>
      <c r="M137" s="950">
        <f t="shared" si="44"/>
        <v>553.9</v>
      </c>
      <c r="N137" s="956"/>
      <c r="O137" s="950">
        <f t="shared" si="23"/>
        <v>553.9</v>
      </c>
      <c r="P137" s="956">
        <v>-553.9</v>
      </c>
      <c r="Q137" s="950">
        <f t="shared" si="45"/>
        <v>0</v>
      </c>
      <c r="R137" s="957">
        <v>555.70000000000005</v>
      </c>
      <c r="S137" s="957">
        <v>839.8</v>
      </c>
    </row>
    <row r="138" spans="1:19" s="869" customFormat="1" ht="25.5" x14ac:dyDescent="0.2">
      <c r="A138" s="361" t="s">
        <v>618</v>
      </c>
      <c r="B138" s="355" t="s">
        <v>567</v>
      </c>
      <c r="C138" s="362">
        <v>10</v>
      </c>
      <c r="D138" s="362">
        <v>4</v>
      </c>
      <c r="E138" s="858">
        <v>5050502</v>
      </c>
      <c r="F138" s="758" t="s">
        <v>358</v>
      </c>
      <c r="G138" s="954">
        <f>G139</f>
        <v>647.29999999999995</v>
      </c>
      <c r="H138" s="954">
        <f>H139</f>
        <v>0</v>
      </c>
      <c r="I138" s="950">
        <f t="shared" si="32"/>
        <v>647.29999999999995</v>
      </c>
      <c r="J138" s="954">
        <f>J139</f>
        <v>0</v>
      </c>
      <c r="K138" s="950">
        <f t="shared" si="43"/>
        <v>647.29999999999995</v>
      </c>
      <c r="L138" s="954">
        <f>L139</f>
        <v>0</v>
      </c>
      <c r="M138" s="950">
        <f t="shared" si="44"/>
        <v>647.29999999999995</v>
      </c>
      <c r="N138" s="954">
        <f>N139</f>
        <v>0</v>
      </c>
      <c r="O138" s="950">
        <f t="shared" si="23"/>
        <v>647.29999999999995</v>
      </c>
      <c r="P138" s="954">
        <f>P139</f>
        <v>0</v>
      </c>
      <c r="Q138" s="950">
        <f t="shared" si="45"/>
        <v>647.29999999999995</v>
      </c>
      <c r="R138" s="955">
        <f>R139</f>
        <v>679.6</v>
      </c>
      <c r="S138" s="955">
        <f>S139</f>
        <v>716.9</v>
      </c>
    </row>
    <row r="139" spans="1:19" x14ac:dyDescent="0.2">
      <c r="A139" s="312" t="s">
        <v>620</v>
      </c>
      <c r="B139" s="299" t="s">
        <v>567</v>
      </c>
      <c r="C139" s="293">
        <v>10</v>
      </c>
      <c r="D139" s="293">
        <v>4</v>
      </c>
      <c r="E139" s="860">
        <v>5050502</v>
      </c>
      <c r="F139" s="298">
        <v>310</v>
      </c>
      <c r="G139" s="956">
        <f>SUM(G140)</f>
        <v>647.29999999999995</v>
      </c>
      <c r="H139" s="956">
        <f>SUM(H140)</f>
        <v>0</v>
      </c>
      <c r="I139" s="950">
        <f t="shared" si="32"/>
        <v>647.29999999999995</v>
      </c>
      <c r="J139" s="956">
        <f>SUM(J140)</f>
        <v>0</v>
      </c>
      <c r="K139" s="950">
        <f t="shared" si="43"/>
        <v>647.29999999999995</v>
      </c>
      <c r="L139" s="956">
        <f>SUM(L140)</f>
        <v>0</v>
      </c>
      <c r="M139" s="950">
        <f t="shared" si="44"/>
        <v>647.29999999999995</v>
      </c>
      <c r="N139" s="956">
        <f>SUM(N140)</f>
        <v>0</v>
      </c>
      <c r="O139" s="950">
        <f t="shared" si="23"/>
        <v>647.29999999999995</v>
      </c>
      <c r="P139" s="956">
        <f>SUM(P140)</f>
        <v>0</v>
      </c>
      <c r="Q139" s="950">
        <f t="shared" si="45"/>
        <v>647.29999999999995</v>
      </c>
      <c r="R139" s="958">
        <f>SUM(R140)</f>
        <v>679.6</v>
      </c>
      <c r="S139" s="958">
        <f>SUM(S140)</f>
        <v>716.9</v>
      </c>
    </row>
    <row r="140" spans="1:19" x14ac:dyDescent="0.2">
      <c r="A140" s="312" t="s">
        <v>621</v>
      </c>
      <c r="B140" s="299" t="s">
        <v>567</v>
      </c>
      <c r="C140" s="293">
        <v>10</v>
      </c>
      <c r="D140" s="293">
        <v>4</v>
      </c>
      <c r="E140" s="860">
        <v>5050502</v>
      </c>
      <c r="F140" s="298">
        <v>313</v>
      </c>
      <c r="G140" s="956">
        <v>647.29999999999995</v>
      </c>
      <c r="H140" s="956"/>
      <c r="I140" s="950">
        <f t="shared" si="32"/>
        <v>647.29999999999995</v>
      </c>
      <c r="J140" s="956"/>
      <c r="K140" s="950">
        <f t="shared" si="43"/>
        <v>647.29999999999995</v>
      </c>
      <c r="L140" s="956"/>
      <c r="M140" s="950">
        <f t="shared" si="44"/>
        <v>647.29999999999995</v>
      </c>
      <c r="N140" s="956"/>
      <c r="O140" s="950">
        <f t="shared" si="23"/>
        <v>647.29999999999995</v>
      </c>
      <c r="P140" s="956"/>
      <c r="Q140" s="950">
        <f t="shared" si="45"/>
        <v>647.29999999999995</v>
      </c>
      <c r="R140" s="957">
        <v>679.6</v>
      </c>
      <c r="S140" s="957">
        <v>716.9</v>
      </c>
    </row>
    <row r="141" spans="1:19" s="869" customFormat="1" x14ac:dyDescent="0.2">
      <c r="A141" s="361" t="s">
        <v>369</v>
      </c>
      <c r="B141" s="355" t="s">
        <v>567</v>
      </c>
      <c r="C141" s="362">
        <v>10</v>
      </c>
      <c r="D141" s="362">
        <v>6</v>
      </c>
      <c r="E141" s="858" t="s">
        <v>358</v>
      </c>
      <c r="F141" s="758" t="s">
        <v>358</v>
      </c>
      <c r="G141" s="954">
        <f>G142</f>
        <v>15185.6</v>
      </c>
      <c r="H141" s="954">
        <f>H142</f>
        <v>0</v>
      </c>
      <c r="I141" s="950">
        <f t="shared" si="32"/>
        <v>15185.6</v>
      </c>
      <c r="J141" s="954">
        <f>J142</f>
        <v>0</v>
      </c>
      <c r="K141" s="950">
        <f t="shared" si="43"/>
        <v>15185.6</v>
      </c>
      <c r="L141" s="954">
        <f>L142</f>
        <v>0</v>
      </c>
      <c r="M141" s="950">
        <f t="shared" si="44"/>
        <v>15185.6</v>
      </c>
      <c r="N141" s="954">
        <f>N142</f>
        <v>0</v>
      </c>
      <c r="O141" s="950">
        <f t="shared" ref="O141:O204" si="48">M141+N141</f>
        <v>15185.6</v>
      </c>
      <c r="P141" s="954">
        <f>P142</f>
        <v>0</v>
      </c>
      <c r="Q141" s="950">
        <f t="shared" si="45"/>
        <v>15185.6</v>
      </c>
      <c r="R141" s="955">
        <f>R142</f>
        <v>15053.4</v>
      </c>
      <c r="S141" s="955">
        <f>S142</f>
        <v>15053.4</v>
      </c>
    </row>
    <row r="142" spans="1:19" s="869" customFormat="1" x14ac:dyDescent="0.2">
      <c r="A142" s="361" t="s">
        <v>627</v>
      </c>
      <c r="B142" s="355" t="s">
        <v>567</v>
      </c>
      <c r="C142" s="362">
        <v>10</v>
      </c>
      <c r="D142" s="362">
        <v>6</v>
      </c>
      <c r="E142" s="858">
        <v>20400</v>
      </c>
      <c r="F142" s="758" t="s">
        <v>358</v>
      </c>
      <c r="G142" s="954">
        <f>G143+G146</f>
        <v>15185.6</v>
      </c>
      <c r="H142" s="954">
        <f>H143+H146</f>
        <v>0</v>
      </c>
      <c r="I142" s="950">
        <f t="shared" si="32"/>
        <v>15185.6</v>
      </c>
      <c r="J142" s="954">
        <f>J143+J146</f>
        <v>0</v>
      </c>
      <c r="K142" s="950">
        <f t="shared" si="43"/>
        <v>15185.6</v>
      </c>
      <c r="L142" s="954">
        <f>L143+L146</f>
        <v>0</v>
      </c>
      <c r="M142" s="950">
        <f t="shared" si="44"/>
        <v>15185.6</v>
      </c>
      <c r="N142" s="954">
        <f>N143+N146</f>
        <v>0</v>
      </c>
      <c r="O142" s="950">
        <f t="shared" si="48"/>
        <v>15185.6</v>
      </c>
      <c r="P142" s="954">
        <f>P143+P146</f>
        <v>0</v>
      </c>
      <c r="Q142" s="950">
        <f t="shared" si="45"/>
        <v>15185.6</v>
      </c>
      <c r="R142" s="955">
        <f>R143+R146</f>
        <v>15053.4</v>
      </c>
      <c r="S142" s="955">
        <f>S143+S146</f>
        <v>15053.4</v>
      </c>
    </row>
    <row r="143" spans="1:19" x14ac:dyDescent="0.2">
      <c r="A143" s="312" t="s">
        <v>956</v>
      </c>
      <c r="B143" s="299" t="s">
        <v>567</v>
      </c>
      <c r="C143" s="293">
        <v>10</v>
      </c>
      <c r="D143" s="293">
        <v>6</v>
      </c>
      <c r="E143" s="860">
        <v>20400</v>
      </c>
      <c r="F143" s="298">
        <v>120</v>
      </c>
      <c r="G143" s="956">
        <f>SUM(G144:G145)</f>
        <v>13607.1</v>
      </c>
      <c r="H143" s="956">
        <f>SUM(H144:H145)</f>
        <v>0</v>
      </c>
      <c r="I143" s="950">
        <f t="shared" si="32"/>
        <v>13607.1</v>
      </c>
      <c r="J143" s="956">
        <f>SUM(J144:J145)</f>
        <v>0</v>
      </c>
      <c r="K143" s="950">
        <f t="shared" si="43"/>
        <v>13607.1</v>
      </c>
      <c r="L143" s="956">
        <f>SUM(L144:L145)</f>
        <v>0</v>
      </c>
      <c r="M143" s="950">
        <f t="shared" si="44"/>
        <v>13607.1</v>
      </c>
      <c r="N143" s="956">
        <f>SUM(N144:N145)</f>
        <v>0</v>
      </c>
      <c r="O143" s="950">
        <f t="shared" si="48"/>
        <v>13607.1</v>
      </c>
      <c r="P143" s="956">
        <f>SUM(P144:P145)</f>
        <v>21.3</v>
      </c>
      <c r="Q143" s="950">
        <f t="shared" si="45"/>
        <v>13628.4</v>
      </c>
      <c r="R143" s="958">
        <f>SUM(R144:R145)</f>
        <v>13080</v>
      </c>
      <c r="S143" s="958">
        <f>SUM(S144:S145)</f>
        <v>13080</v>
      </c>
    </row>
    <row r="144" spans="1:19" x14ac:dyDescent="0.2">
      <c r="A144" s="312" t="s">
        <v>559</v>
      </c>
      <c r="B144" s="299" t="s">
        <v>567</v>
      </c>
      <c r="C144" s="293">
        <v>10</v>
      </c>
      <c r="D144" s="293">
        <v>6</v>
      </c>
      <c r="E144" s="860">
        <v>20400</v>
      </c>
      <c r="F144" s="298">
        <v>121</v>
      </c>
      <c r="G144" s="956">
        <v>13495.1</v>
      </c>
      <c r="H144" s="956"/>
      <c r="I144" s="950">
        <f t="shared" si="32"/>
        <v>13495.1</v>
      </c>
      <c r="J144" s="956"/>
      <c r="K144" s="950">
        <f t="shared" si="43"/>
        <v>13495.1</v>
      </c>
      <c r="L144" s="956"/>
      <c r="M144" s="950">
        <f t="shared" si="44"/>
        <v>13495.1</v>
      </c>
      <c r="N144" s="956"/>
      <c r="O144" s="950">
        <f t="shared" si="48"/>
        <v>13495.1</v>
      </c>
      <c r="P144" s="956"/>
      <c r="Q144" s="950">
        <f t="shared" si="45"/>
        <v>13495.1</v>
      </c>
      <c r="R144" s="956">
        <v>12920.5</v>
      </c>
      <c r="S144" s="956">
        <v>12920.5</v>
      </c>
    </row>
    <row r="145" spans="1:19" x14ac:dyDescent="0.2">
      <c r="A145" s="312" t="s">
        <v>560</v>
      </c>
      <c r="B145" s="299" t="s">
        <v>567</v>
      </c>
      <c r="C145" s="293">
        <v>10</v>
      </c>
      <c r="D145" s="293">
        <v>6</v>
      </c>
      <c r="E145" s="860">
        <v>20400</v>
      </c>
      <c r="F145" s="298">
        <v>122</v>
      </c>
      <c r="G145" s="957">
        <v>112</v>
      </c>
      <c r="H145" s="957"/>
      <c r="I145" s="950">
        <f t="shared" si="32"/>
        <v>112</v>
      </c>
      <c r="J145" s="957"/>
      <c r="K145" s="950">
        <f t="shared" si="43"/>
        <v>112</v>
      </c>
      <c r="L145" s="957"/>
      <c r="M145" s="950">
        <f t="shared" si="44"/>
        <v>112</v>
      </c>
      <c r="N145" s="957"/>
      <c r="O145" s="950">
        <f t="shared" si="48"/>
        <v>112</v>
      </c>
      <c r="P145" s="957">
        <v>21.3</v>
      </c>
      <c r="Q145" s="950">
        <f t="shared" si="45"/>
        <v>133.30000000000001</v>
      </c>
      <c r="R145" s="957">
        <v>159.5</v>
      </c>
      <c r="S145" s="957">
        <v>159.5</v>
      </c>
    </row>
    <row r="146" spans="1:19" x14ac:dyDescent="0.2">
      <c r="A146" s="312" t="s">
        <v>562</v>
      </c>
      <c r="B146" s="299" t="s">
        <v>567</v>
      </c>
      <c r="C146" s="293">
        <v>10</v>
      </c>
      <c r="D146" s="293">
        <v>6</v>
      </c>
      <c r="E146" s="860">
        <v>20400</v>
      </c>
      <c r="F146" s="298">
        <v>240</v>
      </c>
      <c r="G146" s="956">
        <f>SUM(G147:G148)</f>
        <v>1578.5</v>
      </c>
      <c r="H146" s="956">
        <f>SUM(H147:H148)</f>
        <v>0</v>
      </c>
      <c r="I146" s="950">
        <f t="shared" si="32"/>
        <v>1578.5</v>
      </c>
      <c r="J146" s="956">
        <f>SUM(J147:J148)</f>
        <v>0</v>
      </c>
      <c r="K146" s="950">
        <f t="shared" si="43"/>
        <v>1578.5</v>
      </c>
      <c r="L146" s="956">
        <f>SUM(L147:L148)</f>
        <v>0</v>
      </c>
      <c r="M146" s="950">
        <f t="shared" si="44"/>
        <v>1578.5</v>
      </c>
      <c r="N146" s="956">
        <f>SUM(N147:N148)</f>
        <v>0</v>
      </c>
      <c r="O146" s="950">
        <f t="shared" si="48"/>
        <v>1578.5</v>
      </c>
      <c r="P146" s="956">
        <f>SUM(P147:P148)</f>
        <v>-21.3</v>
      </c>
      <c r="Q146" s="950">
        <f t="shared" si="45"/>
        <v>1557.2</v>
      </c>
      <c r="R146" s="958">
        <f>SUM(R147:R148)</f>
        <v>1973.4</v>
      </c>
      <c r="S146" s="958">
        <f>SUM(S147:S148)</f>
        <v>1973.4</v>
      </c>
    </row>
    <row r="147" spans="1:19" x14ac:dyDescent="0.2">
      <c r="A147" s="312" t="s">
        <v>1042</v>
      </c>
      <c r="B147" s="299" t="s">
        <v>567</v>
      </c>
      <c r="C147" s="293">
        <v>10</v>
      </c>
      <c r="D147" s="293">
        <v>6</v>
      </c>
      <c r="E147" s="860">
        <v>20400</v>
      </c>
      <c r="F147" s="298">
        <v>242</v>
      </c>
      <c r="G147" s="956">
        <v>173.1</v>
      </c>
      <c r="H147" s="956"/>
      <c r="I147" s="950">
        <f t="shared" si="32"/>
        <v>173.1</v>
      </c>
      <c r="J147" s="956"/>
      <c r="K147" s="950">
        <f t="shared" si="43"/>
        <v>173.1</v>
      </c>
      <c r="L147" s="956"/>
      <c r="M147" s="950">
        <f t="shared" si="44"/>
        <v>173.1</v>
      </c>
      <c r="N147" s="956"/>
      <c r="O147" s="950">
        <f t="shared" si="48"/>
        <v>173.1</v>
      </c>
      <c r="P147" s="956">
        <v>9.8000000000000007</v>
      </c>
      <c r="Q147" s="950">
        <f t="shared" si="45"/>
        <v>182.9</v>
      </c>
      <c r="R147" s="956">
        <v>290.60000000000002</v>
      </c>
      <c r="S147" s="956">
        <v>290.60000000000002</v>
      </c>
    </row>
    <row r="148" spans="1:19" s="877" customFormat="1" x14ac:dyDescent="0.2">
      <c r="A148" s="312" t="s">
        <v>580</v>
      </c>
      <c r="B148" s="299" t="s">
        <v>567</v>
      </c>
      <c r="C148" s="293">
        <v>10</v>
      </c>
      <c r="D148" s="293">
        <v>6</v>
      </c>
      <c r="E148" s="860">
        <v>20400</v>
      </c>
      <c r="F148" s="298">
        <v>244</v>
      </c>
      <c r="G148" s="956">
        <v>1405.4</v>
      </c>
      <c r="H148" s="956"/>
      <c r="I148" s="950">
        <f>SUM(G148:H148)</f>
        <v>1405.4</v>
      </c>
      <c r="J148" s="956"/>
      <c r="K148" s="950">
        <f>SUM(I148:J148)</f>
        <v>1405.4</v>
      </c>
      <c r="L148" s="956"/>
      <c r="M148" s="950">
        <f>SUM(K148:L148)</f>
        <v>1405.4</v>
      </c>
      <c r="N148" s="956"/>
      <c r="O148" s="950">
        <f t="shared" si="48"/>
        <v>1405.4</v>
      </c>
      <c r="P148" s="956">
        <v>-31.1</v>
      </c>
      <c r="Q148" s="950">
        <f>SUM(O148:P148)</f>
        <v>1374.3000000000002</v>
      </c>
      <c r="R148" s="956">
        <v>1682.8</v>
      </c>
      <c r="S148" s="956">
        <v>1682.8</v>
      </c>
    </row>
    <row r="149" spans="1:19" ht="13.5" x14ac:dyDescent="0.25">
      <c r="A149" s="878" t="s">
        <v>630</v>
      </c>
      <c r="B149" s="879" t="s">
        <v>631</v>
      </c>
      <c r="C149" s="880" t="s">
        <v>358</v>
      </c>
      <c r="D149" s="880" t="s">
        <v>358</v>
      </c>
      <c r="E149" s="885" t="s">
        <v>358</v>
      </c>
      <c r="F149" s="882" t="s">
        <v>358</v>
      </c>
      <c r="G149" s="952">
        <f>SUM(G154+G150)</f>
        <v>16334.7</v>
      </c>
      <c r="H149" s="952">
        <f>SUM(H154+H150)</f>
        <v>0</v>
      </c>
      <c r="I149" s="950">
        <f t="shared" si="32"/>
        <v>16334.7</v>
      </c>
      <c r="J149" s="952">
        <f>SUM(J154+J150)</f>
        <v>0</v>
      </c>
      <c r="K149" s="950">
        <f t="shared" ref="K149:K156" si="49">SUM(I149:J149)</f>
        <v>16334.7</v>
      </c>
      <c r="L149" s="952">
        <f>SUM(L154+L150)</f>
        <v>0</v>
      </c>
      <c r="M149" s="950">
        <f t="shared" ref="M149:M156" si="50">SUM(K149:L149)</f>
        <v>16334.7</v>
      </c>
      <c r="N149" s="952">
        <f>SUM(N154+N150)</f>
        <v>0</v>
      </c>
      <c r="O149" s="950">
        <f t="shared" si="48"/>
        <v>16334.7</v>
      </c>
      <c r="P149" s="952">
        <f>SUM(P154+P150)</f>
        <v>2680.6</v>
      </c>
      <c r="Q149" s="950">
        <f t="shared" ref="Q149:Q156" si="51">SUM(O149:P149)</f>
        <v>19015.3</v>
      </c>
      <c r="R149" s="953">
        <f>SUM(R154)</f>
        <v>10840.900000000001</v>
      </c>
      <c r="S149" s="953">
        <f>SUM(S154)</f>
        <v>10840.900000000001</v>
      </c>
    </row>
    <row r="150" spans="1:19" ht="13.5" hidden="1" x14ac:dyDescent="0.25">
      <c r="A150" s="361" t="s">
        <v>362</v>
      </c>
      <c r="B150" s="355" t="s">
        <v>631</v>
      </c>
      <c r="C150" s="880">
        <v>5</v>
      </c>
      <c r="D150" s="880"/>
      <c r="E150" s="885"/>
      <c r="F150" s="882"/>
      <c r="G150" s="952">
        <f>G151</f>
        <v>0</v>
      </c>
      <c r="H150" s="952">
        <f>H151</f>
        <v>0</v>
      </c>
      <c r="I150" s="950">
        <f t="shared" si="32"/>
        <v>0</v>
      </c>
      <c r="J150" s="952">
        <f>J151</f>
        <v>0</v>
      </c>
      <c r="K150" s="950">
        <f t="shared" si="49"/>
        <v>0</v>
      </c>
      <c r="L150" s="952">
        <f>L151</f>
        <v>0</v>
      </c>
      <c r="M150" s="950">
        <f t="shared" si="50"/>
        <v>0</v>
      </c>
      <c r="N150" s="952">
        <f>N151</f>
        <v>0</v>
      </c>
      <c r="O150" s="950">
        <f t="shared" si="48"/>
        <v>0</v>
      </c>
      <c r="P150" s="952">
        <f>P151</f>
        <v>0</v>
      </c>
      <c r="Q150" s="950">
        <f t="shared" si="51"/>
        <v>0</v>
      </c>
      <c r="R150" s="953"/>
      <c r="S150" s="953"/>
    </row>
    <row r="151" spans="1:19" ht="13.5" hidden="1" x14ac:dyDescent="0.25">
      <c r="A151" s="886" t="s">
        <v>1179</v>
      </c>
      <c r="B151" s="355" t="s">
        <v>631</v>
      </c>
      <c r="C151" s="362">
        <v>5</v>
      </c>
      <c r="D151" s="362">
        <v>5</v>
      </c>
      <c r="E151" s="885"/>
      <c r="F151" s="882"/>
      <c r="G151" s="955">
        <f t="shared" ref="G151:P152" si="52">G152</f>
        <v>0</v>
      </c>
      <c r="H151" s="955">
        <f t="shared" si="52"/>
        <v>0</v>
      </c>
      <c r="I151" s="950">
        <f t="shared" si="32"/>
        <v>0</v>
      </c>
      <c r="J151" s="955">
        <f t="shared" si="52"/>
        <v>0</v>
      </c>
      <c r="K151" s="950">
        <f t="shared" si="49"/>
        <v>0</v>
      </c>
      <c r="L151" s="955">
        <f t="shared" si="52"/>
        <v>0</v>
      </c>
      <c r="M151" s="950">
        <f t="shared" si="50"/>
        <v>0</v>
      </c>
      <c r="N151" s="955">
        <f t="shared" si="52"/>
        <v>0</v>
      </c>
      <c r="O151" s="950">
        <f t="shared" si="48"/>
        <v>0</v>
      </c>
      <c r="P151" s="955">
        <f t="shared" si="52"/>
        <v>0</v>
      </c>
      <c r="Q151" s="950">
        <f t="shared" si="51"/>
        <v>0</v>
      </c>
      <c r="R151" s="955">
        <f t="shared" ref="R151:S151" si="53">R152</f>
        <v>0</v>
      </c>
      <c r="S151" s="955">
        <f t="shared" si="53"/>
        <v>0</v>
      </c>
    </row>
    <row r="152" spans="1:19" ht="25.5" hidden="1" x14ac:dyDescent="0.2">
      <c r="A152" s="315" t="s">
        <v>1180</v>
      </c>
      <c r="B152" s="299" t="s">
        <v>631</v>
      </c>
      <c r="C152" s="293">
        <v>5</v>
      </c>
      <c r="D152" s="293">
        <v>5</v>
      </c>
      <c r="E152" s="860">
        <v>5222708</v>
      </c>
      <c r="F152" s="298"/>
      <c r="G152" s="958">
        <f t="shared" si="52"/>
        <v>0</v>
      </c>
      <c r="H152" s="958">
        <f t="shared" si="52"/>
        <v>0</v>
      </c>
      <c r="I152" s="950">
        <f t="shared" si="32"/>
        <v>0</v>
      </c>
      <c r="J152" s="958">
        <f t="shared" si="52"/>
        <v>0</v>
      </c>
      <c r="K152" s="950">
        <f t="shared" si="49"/>
        <v>0</v>
      </c>
      <c r="L152" s="958">
        <f t="shared" si="52"/>
        <v>0</v>
      </c>
      <c r="M152" s="950">
        <f t="shared" si="50"/>
        <v>0</v>
      </c>
      <c r="N152" s="958">
        <f t="shared" si="52"/>
        <v>0</v>
      </c>
      <c r="O152" s="950">
        <f t="shared" si="48"/>
        <v>0</v>
      </c>
      <c r="P152" s="958">
        <f t="shared" si="52"/>
        <v>0</v>
      </c>
      <c r="Q152" s="950">
        <f t="shared" si="51"/>
        <v>0</v>
      </c>
      <c r="R152" s="958"/>
      <c r="S152" s="958"/>
    </row>
    <row r="153" spans="1:19" hidden="1" x14ac:dyDescent="0.2">
      <c r="A153" s="312" t="s">
        <v>580</v>
      </c>
      <c r="B153" s="299" t="s">
        <v>631</v>
      </c>
      <c r="C153" s="293">
        <v>5</v>
      </c>
      <c r="D153" s="293">
        <v>5</v>
      </c>
      <c r="E153" s="860">
        <v>5222708</v>
      </c>
      <c r="F153" s="298">
        <v>244</v>
      </c>
      <c r="G153" s="956"/>
      <c r="H153" s="956"/>
      <c r="I153" s="950">
        <f t="shared" si="32"/>
        <v>0</v>
      </c>
      <c r="J153" s="956"/>
      <c r="K153" s="950">
        <f t="shared" si="49"/>
        <v>0</v>
      </c>
      <c r="L153" s="956"/>
      <c r="M153" s="950">
        <f t="shared" si="50"/>
        <v>0</v>
      </c>
      <c r="N153" s="956"/>
      <c r="O153" s="950">
        <f t="shared" si="48"/>
        <v>0</v>
      </c>
      <c r="P153" s="956"/>
      <c r="Q153" s="950">
        <f t="shared" si="51"/>
        <v>0</v>
      </c>
      <c r="R153" s="958"/>
      <c r="S153" s="958"/>
    </row>
    <row r="154" spans="1:19" s="869" customFormat="1" x14ac:dyDescent="0.2">
      <c r="A154" s="361" t="s">
        <v>367</v>
      </c>
      <c r="B154" s="355" t="s">
        <v>631</v>
      </c>
      <c r="C154" s="362">
        <v>10</v>
      </c>
      <c r="D154" s="362" t="s">
        <v>358</v>
      </c>
      <c r="E154" s="858" t="s">
        <v>358</v>
      </c>
      <c r="F154" s="758" t="s">
        <v>358</v>
      </c>
      <c r="G154" s="954">
        <f>SUM(G155+G162)</f>
        <v>16334.7</v>
      </c>
      <c r="H154" s="954">
        <f>SUM(H155+H162)</f>
        <v>0</v>
      </c>
      <c r="I154" s="950">
        <f t="shared" si="32"/>
        <v>16334.7</v>
      </c>
      <c r="J154" s="954">
        <f>SUM(J155+J162)</f>
        <v>0</v>
      </c>
      <c r="K154" s="950">
        <f t="shared" si="49"/>
        <v>16334.7</v>
      </c>
      <c r="L154" s="954">
        <f>SUM(L155+L162)</f>
        <v>0</v>
      </c>
      <c r="M154" s="950">
        <f t="shared" si="50"/>
        <v>16334.7</v>
      </c>
      <c r="N154" s="954">
        <f>SUM(N155+N162)</f>
        <v>0</v>
      </c>
      <c r="O154" s="950">
        <f t="shared" si="48"/>
        <v>16334.7</v>
      </c>
      <c r="P154" s="954">
        <f>SUM(P155+P162)</f>
        <v>2680.6</v>
      </c>
      <c r="Q154" s="950">
        <f t="shared" si="51"/>
        <v>19015.3</v>
      </c>
      <c r="R154" s="955">
        <f>SUM(R155+R162)</f>
        <v>10840.900000000001</v>
      </c>
      <c r="S154" s="955">
        <f>SUM(S155+S162)</f>
        <v>10840.900000000001</v>
      </c>
    </row>
    <row r="155" spans="1:19" s="869" customFormat="1" x14ac:dyDescent="0.2">
      <c r="A155" s="361" t="s">
        <v>299</v>
      </c>
      <c r="B155" s="355" t="s">
        <v>631</v>
      </c>
      <c r="C155" s="362">
        <v>10</v>
      </c>
      <c r="D155" s="362">
        <v>3</v>
      </c>
      <c r="E155" s="858" t="s">
        <v>358</v>
      </c>
      <c r="F155" s="758" t="s">
        <v>358</v>
      </c>
      <c r="G155" s="954">
        <f>G156+G159</f>
        <v>10987.4</v>
      </c>
      <c r="H155" s="954">
        <f>H156+H159</f>
        <v>0</v>
      </c>
      <c r="I155" s="950">
        <f t="shared" si="32"/>
        <v>10987.4</v>
      </c>
      <c r="J155" s="954">
        <f>J156+J159</f>
        <v>0</v>
      </c>
      <c r="K155" s="950">
        <f t="shared" si="49"/>
        <v>10987.4</v>
      </c>
      <c r="L155" s="954">
        <f>L156+L159</f>
        <v>0</v>
      </c>
      <c r="M155" s="950">
        <f t="shared" si="50"/>
        <v>10987.4</v>
      </c>
      <c r="N155" s="954">
        <f>N156+N159</f>
        <v>0</v>
      </c>
      <c r="O155" s="950">
        <f t="shared" si="48"/>
        <v>10987.4</v>
      </c>
      <c r="P155" s="954">
        <f>P156+P159</f>
        <v>2680.6</v>
      </c>
      <c r="Q155" s="950">
        <f t="shared" si="51"/>
        <v>13668</v>
      </c>
      <c r="R155" s="955">
        <f>R156+R159</f>
        <v>5493.6</v>
      </c>
      <c r="S155" s="955">
        <f>S156+S159</f>
        <v>5493.6</v>
      </c>
    </row>
    <row r="156" spans="1:19" s="869" customFormat="1" ht="51" x14ac:dyDescent="0.2">
      <c r="A156" s="361" t="s">
        <v>633</v>
      </c>
      <c r="B156" s="355" t="s">
        <v>631</v>
      </c>
      <c r="C156" s="362">
        <v>10</v>
      </c>
      <c r="D156" s="362">
        <v>3</v>
      </c>
      <c r="E156" s="858">
        <v>5053401</v>
      </c>
      <c r="F156" s="758" t="s">
        <v>358</v>
      </c>
      <c r="G156" s="954">
        <f>G157</f>
        <v>3769.4</v>
      </c>
      <c r="H156" s="954">
        <f>H157</f>
        <v>0</v>
      </c>
      <c r="I156" s="950">
        <f t="shared" si="32"/>
        <v>3769.4</v>
      </c>
      <c r="J156" s="954">
        <f>J157</f>
        <v>0</v>
      </c>
      <c r="K156" s="950">
        <f t="shared" si="49"/>
        <v>3769.4</v>
      </c>
      <c r="L156" s="954">
        <f>L157</f>
        <v>0</v>
      </c>
      <c r="M156" s="950">
        <f t="shared" si="50"/>
        <v>3769.4</v>
      </c>
      <c r="N156" s="954">
        <f>N157</f>
        <v>0</v>
      </c>
      <c r="O156" s="950">
        <f t="shared" si="48"/>
        <v>3769.4</v>
      </c>
      <c r="P156" s="954">
        <f>P157</f>
        <v>1910.2</v>
      </c>
      <c r="Q156" s="950">
        <f t="shared" si="51"/>
        <v>5679.6</v>
      </c>
      <c r="R156" s="955">
        <f t="shared" ref="R156:S157" si="54">R157</f>
        <v>0</v>
      </c>
      <c r="S156" s="955">
        <f t="shared" si="54"/>
        <v>0</v>
      </c>
    </row>
    <row r="157" spans="1:19" x14ac:dyDescent="0.2">
      <c r="A157" s="312" t="s">
        <v>612</v>
      </c>
      <c r="B157" s="299" t="s">
        <v>631</v>
      </c>
      <c r="C157" s="293">
        <v>10</v>
      </c>
      <c r="D157" s="293">
        <v>3</v>
      </c>
      <c r="E157" s="860">
        <v>5053401</v>
      </c>
      <c r="F157" s="298">
        <v>320</v>
      </c>
      <c r="G157" s="956">
        <f>G158</f>
        <v>3769.4</v>
      </c>
      <c r="H157" s="956">
        <f>H158</f>
        <v>0</v>
      </c>
      <c r="I157" s="950">
        <f t="shared" ref="I157:I222" si="55">SUM(G157:H157)</f>
        <v>3769.4</v>
      </c>
      <c r="J157" s="956">
        <f>J158</f>
        <v>0</v>
      </c>
      <c r="K157" s="950">
        <f t="shared" ref="K157:K175" si="56">SUM(I157:J157)</f>
        <v>3769.4</v>
      </c>
      <c r="L157" s="956">
        <f>L158</f>
        <v>0</v>
      </c>
      <c r="M157" s="950">
        <f t="shared" ref="M157:M175" si="57">SUM(K157:L157)</f>
        <v>3769.4</v>
      </c>
      <c r="N157" s="956">
        <f>N158</f>
        <v>0</v>
      </c>
      <c r="O157" s="950">
        <f t="shared" si="48"/>
        <v>3769.4</v>
      </c>
      <c r="P157" s="956">
        <f>P158</f>
        <v>1910.2</v>
      </c>
      <c r="Q157" s="950">
        <f t="shared" ref="Q157:Q175" si="58">SUM(O157:P157)</f>
        <v>5679.6</v>
      </c>
      <c r="R157" s="958">
        <f t="shared" si="54"/>
        <v>0</v>
      </c>
      <c r="S157" s="958">
        <f t="shared" si="54"/>
        <v>0</v>
      </c>
    </row>
    <row r="158" spans="1:19" x14ac:dyDescent="0.2">
      <c r="A158" s="312" t="s">
        <v>634</v>
      </c>
      <c r="B158" s="299" t="s">
        <v>631</v>
      </c>
      <c r="C158" s="293">
        <v>10</v>
      </c>
      <c r="D158" s="293">
        <v>3</v>
      </c>
      <c r="E158" s="860">
        <v>5053401</v>
      </c>
      <c r="F158" s="298">
        <v>322</v>
      </c>
      <c r="G158" s="956">
        <v>3769.4</v>
      </c>
      <c r="H158" s="956"/>
      <c r="I158" s="950">
        <f t="shared" si="55"/>
        <v>3769.4</v>
      </c>
      <c r="J158" s="956"/>
      <c r="K158" s="950">
        <f t="shared" si="56"/>
        <v>3769.4</v>
      </c>
      <c r="L158" s="956"/>
      <c r="M158" s="950">
        <f t="shared" si="57"/>
        <v>3769.4</v>
      </c>
      <c r="N158" s="956"/>
      <c r="O158" s="950">
        <f t="shared" si="48"/>
        <v>3769.4</v>
      </c>
      <c r="P158" s="956">
        <v>1910.2</v>
      </c>
      <c r="Q158" s="950">
        <f t="shared" si="58"/>
        <v>5679.6</v>
      </c>
      <c r="R158" s="957"/>
      <c r="S158" s="957"/>
    </row>
    <row r="159" spans="1:19" s="869" customFormat="1" ht="38.25" x14ac:dyDescent="0.2">
      <c r="A159" s="361" t="s">
        <v>635</v>
      </c>
      <c r="B159" s="355" t="s">
        <v>631</v>
      </c>
      <c r="C159" s="362">
        <v>10</v>
      </c>
      <c r="D159" s="362">
        <v>3</v>
      </c>
      <c r="E159" s="858">
        <v>5053402</v>
      </c>
      <c r="F159" s="758" t="s">
        <v>358</v>
      </c>
      <c r="G159" s="955">
        <f t="shared" ref="G159:S160" si="59">SUM(G160)</f>
        <v>7218</v>
      </c>
      <c r="H159" s="955">
        <f t="shared" si="59"/>
        <v>0</v>
      </c>
      <c r="I159" s="950">
        <f t="shared" si="55"/>
        <v>7218</v>
      </c>
      <c r="J159" s="955">
        <f t="shared" si="59"/>
        <v>0</v>
      </c>
      <c r="K159" s="950">
        <f t="shared" si="56"/>
        <v>7218</v>
      </c>
      <c r="L159" s="955">
        <f t="shared" si="59"/>
        <v>0</v>
      </c>
      <c r="M159" s="950">
        <f t="shared" si="57"/>
        <v>7218</v>
      </c>
      <c r="N159" s="955">
        <f t="shared" si="59"/>
        <v>0</v>
      </c>
      <c r="O159" s="950">
        <f t="shared" si="48"/>
        <v>7218</v>
      </c>
      <c r="P159" s="955">
        <f t="shared" si="59"/>
        <v>770.4</v>
      </c>
      <c r="Q159" s="950">
        <f t="shared" si="58"/>
        <v>7988.4</v>
      </c>
      <c r="R159" s="955">
        <f t="shared" si="59"/>
        <v>5493.6</v>
      </c>
      <c r="S159" s="955">
        <f t="shared" si="59"/>
        <v>5493.6</v>
      </c>
    </row>
    <row r="160" spans="1:19" x14ac:dyDescent="0.2">
      <c r="A160" s="312" t="s">
        <v>612</v>
      </c>
      <c r="B160" s="299" t="s">
        <v>631</v>
      </c>
      <c r="C160" s="293">
        <v>10</v>
      </c>
      <c r="D160" s="293">
        <v>3</v>
      </c>
      <c r="E160" s="860">
        <v>5053402</v>
      </c>
      <c r="F160" s="298">
        <v>320</v>
      </c>
      <c r="G160" s="956">
        <f t="shared" ref="G160:P160" si="60">SUM(G161)</f>
        <v>7218</v>
      </c>
      <c r="H160" s="956">
        <f t="shared" si="60"/>
        <v>0</v>
      </c>
      <c r="I160" s="950">
        <f t="shared" si="55"/>
        <v>7218</v>
      </c>
      <c r="J160" s="956">
        <f t="shared" si="60"/>
        <v>0</v>
      </c>
      <c r="K160" s="950">
        <f t="shared" si="56"/>
        <v>7218</v>
      </c>
      <c r="L160" s="956">
        <f t="shared" si="60"/>
        <v>0</v>
      </c>
      <c r="M160" s="950">
        <f t="shared" si="57"/>
        <v>7218</v>
      </c>
      <c r="N160" s="956">
        <f t="shared" si="60"/>
        <v>0</v>
      </c>
      <c r="O160" s="950">
        <f t="shared" si="48"/>
        <v>7218</v>
      </c>
      <c r="P160" s="956">
        <f t="shared" si="60"/>
        <v>770.4</v>
      </c>
      <c r="Q160" s="950">
        <f t="shared" si="58"/>
        <v>7988.4</v>
      </c>
      <c r="R160" s="958">
        <f t="shared" si="59"/>
        <v>5493.6</v>
      </c>
      <c r="S160" s="958">
        <f t="shared" si="59"/>
        <v>5493.6</v>
      </c>
    </row>
    <row r="161" spans="1:19" x14ac:dyDescent="0.2">
      <c r="A161" s="312" t="s">
        <v>634</v>
      </c>
      <c r="B161" s="299" t="s">
        <v>631</v>
      </c>
      <c r="C161" s="293">
        <v>10</v>
      </c>
      <c r="D161" s="293">
        <v>3</v>
      </c>
      <c r="E161" s="860">
        <v>5053402</v>
      </c>
      <c r="F161" s="298">
        <v>322</v>
      </c>
      <c r="G161" s="956">
        <v>7218</v>
      </c>
      <c r="H161" s="956"/>
      <c r="I161" s="950">
        <f t="shared" si="55"/>
        <v>7218</v>
      </c>
      <c r="J161" s="956"/>
      <c r="K161" s="950">
        <f t="shared" si="56"/>
        <v>7218</v>
      </c>
      <c r="L161" s="956"/>
      <c r="M161" s="950">
        <f t="shared" si="57"/>
        <v>7218</v>
      </c>
      <c r="N161" s="956"/>
      <c r="O161" s="950">
        <f t="shared" si="48"/>
        <v>7218</v>
      </c>
      <c r="P161" s="956">
        <v>770.4</v>
      </c>
      <c r="Q161" s="950">
        <f t="shared" si="58"/>
        <v>7988.4</v>
      </c>
      <c r="R161" s="957">
        <v>5493.6</v>
      </c>
      <c r="S161" s="957">
        <v>5493.6</v>
      </c>
    </row>
    <row r="162" spans="1:19" s="869" customFormat="1" x14ac:dyDescent="0.2">
      <c r="A162" s="361" t="s">
        <v>368</v>
      </c>
      <c r="B162" s="355" t="s">
        <v>631</v>
      </c>
      <c r="C162" s="362">
        <v>10</v>
      </c>
      <c r="D162" s="362">
        <v>4</v>
      </c>
      <c r="E162" s="858" t="s">
        <v>358</v>
      </c>
      <c r="F162" s="758" t="s">
        <v>358</v>
      </c>
      <c r="G162" s="954">
        <f t="shared" ref="G162:P164" si="61">G163</f>
        <v>5347.3</v>
      </c>
      <c r="H162" s="954">
        <f t="shared" si="61"/>
        <v>0</v>
      </c>
      <c r="I162" s="950">
        <f t="shared" si="55"/>
        <v>5347.3</v>
      </c>
      <c r="J162" s="954">
        <f t="shared" si="61"/>
        <v>0</v>
      </c>
      <c r="K162" s="950">
        <f t="shared" si="56"/>
        <v>5347.3</v>
      </c>
      <c r="L162" s="954">
        <f t="shared" si="61"/>
        <v>0</v>
      </c>
      <c r="M162" s="950">
        <f t="shared" si="57"/>
        <v>5347.3</v>
      </c>
      <c r="N162" s="954">
        <f t="shared" si="61"/>
        <v>0</v>
      </c>
      <c r="O162" s="950">
        <f t="shared" si="48"/>
        <v>5347.3</v>
      </c>
      <c r="P162" s="954">
        <f t="shared" si="61"/>
        <v>0</v>
      </c>
      <c r="Q162" s="950">
        <f t="shared" si="58"/>
        <v>5347.3</v>
      </c>
      <c r="R162" s="955">
        <f t="shared" ref="R162:S164" si="62">R163</f>
        <v>5347.3</v>
      </c>
      <c r="S162" s="955">
        <f t="shared" si="62"/>
        <v>5347.3</v>
      </c>
    </row>
    <row r="163" spans="1:19" s="869" customFormat="1" ht="38.25" x14ac:dyDescent="0.2">
      <c r="A163" s="361" t="s">
        <v>637</v>
      </c>
      <c r="B163" s="355" t="s">
        <v>631</v>
      </c>
      <c r="C163" s="362">
        <v>10</v>
      </c>
      <c r="D163" s="362">
        <v>4</v>
      </c>
      <c r="E163" s="858">
        <v>5053600</v>
      </c>
      <c r="F163" s="758" t="s">
        <v>358</v>
      </c>
      <c r="G163" s="954">
        <f t="shared" si="61"/>
        <v>5347.3</v>
      </c>
      <c r="H163" s="954">
        <f t="shared" si="61"/>
        <v>0</v>
      </c>
      <c r="I163" s="950">
        <f t="shared" si="55"/>
        <v>5347.3</v>
      </c>
      <c r="J163" s="954">
        <f t="shared" si="61"/>
        <v>0</v>
      </c>
      <c r="K163" s="950">
        <f t="shared" si="56"/>
        <v>5347.3</v>
      </c>
      <c r="L163" s="954">
        <f t="shared" si="61"/>
        <v>0</v>
      </c>
      <c r="M163" s="950">
        <f t="shared" si="57"/>
        <v>5347.3</v>
      </c>
      <c r="N163" s="954">
        <f t="shared" si="61"/>
        <v>0</v>
      </c>
      <c r="O163" s="950">
        <f t="shared" si="48"/>
        <v>5347.3</v>
      </c>
      <c r="P163" s="954">
        <f t="shared" si="61"/>
        <v>0</v>
      </c>
      <c r="Q163" s="950">
        <f t="shared" si="58"/>
        <v>5347.3</v>
      </c>
      <c r="R163" s="955">
        <f t="shared" si="62"/>
        <v>5347.3</v>
      </c>
      <c r="S163" s="955">
        <f t="shared" si="62"/>
        <v>5347.3</v>
      </c>
    </row>
    <row r="164" spans="1:19" x14ac:dyDescent="0.2">
      <c r="A164" s="312" t="s">
        <v>612</v>
      </c>
      <c r="B164" s="299" t="s">
        <v>631</v>
      </c>
      <c r="C164" s="293">
        <v>10</v>
      </c>
      <c r="D164" s="293">
        <v>4</v>
      </c>
      <c r="E164" s="860">
        <v>5053600</v>
      </c>
      <c r="F164" s="298">
        <v>320</v>
      </c>
      <c r="G164" s="956">
        <f t="shared" si="61"/>
        <v>5347.3</v>
      </c>
      <c r="H164" s="956">
        <f t="shared" si="61"/>
        <v>0</v>
      </c>
      <c r="I164" s="950">
        <f t="shared" si="55"/>
        <v>5347.3</v>
      </c>
      <c r="J164" s="956">
        <f t="shared" si="61"/>
        <v>0</v>
      </c>
      <c r="K164" s="950">
        <f t="shared" si="56"/>
        <v>5347.3</v>
      </c>
      <c r="L164" s="956">
        <f t="shared" si="61"/>
        <v>0</v>
      </c>
      <c r="M164" s="950">
        <f t="shared" si="57"/>
        <v>5347.3</v>
      </c>
      <c r="N164" s="956">
        <f t="shared" si="61"/>
        <v>0</v>
      </c>
      <c r="O164" s="950">
        <f t="shared" si="48"/>
        <v>5347.3</v>
      </c>
      <c r="P164" s="956">
        <f t="shared" si="61"/>
        <v>0</v>
      </c>
      <c r="Q164" s="950">
        <f t="shared" si="58"/>
        <v>5347.3</v>
      </c>
      <c r="R164" s="958">
        <f t="shared" si="62"/>
        <v>5347.3</v>
      </c>
      <c r="S164" s="958">
        <f t="shared" si="62"/>
        <v>5347.3</v>
      </c>
    </row>
    <row r="165" spans="1:19" s="877" customFormat="1" x14ac:dyDescent="0.2">
      <c r="A165" s="312" t="s">
        <v>638</v>
      </c>
      <c r="B165" s="299" t="s">
        <v>631</v>
      </c>
      <c r="C165" s="293">
        <v>10</v>
      </c>
      <c r="D165" s="293">
        <v>4</v>
      </c>
      <c r="E165" s="860">
        <v>5053600</v>
      </c>
      <c r="F165" s="298">
        <v>323</v>
      </c>
      <c r="G165" s="956">
        <v>5347.3</v>
      </c>
      <c r="H165" s="956"/>
      <c r="I165" s="950">
        <f t="shared" si="55"/>
        <v>5347.3</v>
      </c>
      <c r="J165" s="956"/>
      <c r="K165" s="950">
        <f t="shared" si="56"/>
        <v>5347.3</v>
      </c>
      <c r="L165" s="956"/>
      <c r="M165" s="950">
        <f t="shared" si="57"/>
        <v>5347.3</v>
      </c>
      <c r="N165" s="956"/>
      <c r="O165" s="950">
        <f t="shared" si="48"/>
        <v>5347.3</v>
      </c>
      <c r="P165" s="956"/>
      <c r="Q165" s="950">
        <f t="shared" si="58"/>
        <v>5347.3</v>
      </c>
      <c r="R165" s="956">
        <v>5347.3</v>
      </c>
      <c r="S165" s="956">
        <v>5347.3</v>
      </c>
    </row>
    <row r="166" spans="1:19" ht="13.5" x14ac:dyDescent="0.25">
      <c r="A166" s="878" t="s">
        <v>639</v>
      </c>
      <c r="B166" s="879" t="s">
        <v>640</v>
      </c>
      <c r="C166" s="880"/>
      <c r="D166" s="880"/>
      <c r="E166" s="885"/>
      <c r="F166" s="882"/>
      <c r="G166" s="952">
        <f>SUM(G167+G226)</f>
        <v>815878.9</v>
      </c>
      <c r="H166" s="952">
        <f>SUM(H167+H226)</f>
        <v>7135.1</v>
      </c>
      <c r="I166" s="950">
        <f t="shared" si="55"/>
        <v>823014</v>
      </c>
      <c r="J166" s="952">
        <f>SUM(J167+J226)</f>
        <v>0</v>
      </c>
      <c r="K166" s="950">
        <f t="shared" si="56"/>
        <v>823014</v>
      </c>
      <c r="L166" s="952">
        <f>SUM(L167+L226)</f>
        <v>3800</v>
      </c>
      <c r="M166" s="950">
        <f t="shared" si="57"/>
        <v>826814</v>
      </c>
      <c r="N166" s="952">
        <f>SUM(N167+N226)</f>
        <v>0</v>
      </c>
      <c r="O166" s="950">
        <f t="shared" si="48"/>
        <v>826814</v>
      </c>
      <c r="P166" s="952">
        <f>SUM(P167+P226)</f>
        <v>-12238.7</v>
      </c>
      <c r="Q166" s="950">
        <f t="shared" si="58"/>
        <v>814575.3</v>
      </c>
      <c r="R166" s="953">
        <f>SUM(R167+R226)</f>
        <v>878710.1</v>
      </c>
      <c r="S166" s="953">
        <f>SUM(S167+S226)</f>
        <v>924425.4</v>
      </c>
    </row>
    <row r="167" spans="1:19" s="869" customFormat="1" x14ac:dyDescent="0.2">
      <c r="A167" s="361" t="s">
        <v>641</v>
      </c>
      <c r="B167" s="355" t="s">
        <v>640</v>
      </c>
      <c r="C167" s="362">
        <v>7</v>
      </c>
      <c r="D167" s="362"/>
      <c r="E167" s="858"/>
      <c r="F167" s="758"/>
      <c r="G167" s="954">
        <f>G168+G181+G213+G219</f>
        <v>801051.9</v>
      </c>
      <c r="H167" s="954">
        <f>H168+H181+H213+H219</f>
        <v>7135.1</v>
      </c>
      <c r="I167" s="950">
        <f t="shared" si="55"/>
        <v>808187</v>
      </c>
      <c r="J167" s="954">
        <f>J168+J181+J213+J219</f>
        <v>0</v>
      </c>
      <c r="K167" s="950">
        <f t="shared" si="56"/>
        <v>808187</v>
      </c>
      <c r="L167" s="954">
        <f>L168+L181+L213+L219</f>
        <v>3800</v>
      </c>
      <c r="M167" s="950">
        <f t="shared" si="57"/>
        <v>811987</v>
      </c>
      <c r="N167" s="954">
        <f>N168+N181+N213+N219</f>
        <v>0</v>
      </c>
      <c r="O167" s="950">
        <f t="shared" si="48"/>
        <v>811987</v>
      </c>
      <c r="P167" s="954">
        <f>P168+P181+P213+P219</f>
        <v>-12238.7</v>
      </c>
      <c r="Q167" s="950">
        <f t="shared" si="58"/>
        <v>799748.3</v>
      </c>
      <c r="R167" s="955">
        <f>R168+R181+R213+R219</f>
        <v>863359.1</v>
      </c>
      <c r="S167" s="955">
        <f>S168+S181+S213+S219</f>
        <v>909074.4</v>
      </c>
    </row>
    <row r="168" spans="1:19" s="869" customFormat="1" x14ac:dyDescent="0.2">
      <c r="A168" s="361" t="s">
        <v>786</v>
      </c>
      <c r="B168" s="355" t="s">
        <v>640</v>
      </c>
      <c r="C168" s="362">
        <v>7</v>
      </c>
      <c r="D168" s="362">
        <v>1</v>
      </c>
      <c r="E168" s="858"/>
      <c r="F168" s="758"/>
      <c r="G168" s="954">
        <f>G169+G174</f>
        <v>4908.8</v>
      </c>
      <c r="H168" s="954">
        <f>H169+H174</f>
        <v>0</v>
      </c>
      <c r="I168" s="950">
        <f t="shared" si="55"/>
        <v>4908.8</v>
      </c>
      <c r="J168" s="954">
        <f>J169+J174</f>
        <v>0</v>
      </c>
      <c r="K168" s="950">
        <f t="shared" si="56"/>
        <v>4908.8</v>
      </c>
      <c r="L168" s="954">
        <f>L169+L174</f>
        <v>0</v>
      </c>
      <c r="M168" s="950">
        <f t="shared" si="57"/>
        <v>4908.8</v>
      </c>
      <c r="N168" s="954">
        <f>N169+N174</f>
        <v>0</v>
      </c>
      <c r="O168" s="950">
        <f t="shared" si="48"/>
        <v>4908.8</v>
      </c>
      <c r="P168" s="954">
        <f>P169+P174</f>
        <v>-267</v>
      </c>
      <c r="Q168" s="950">
        <f t="shared" si="58"/>
        <v>4641.8</v>
      </c>
      <c r="R168" s="955">
        <f>R169+R174</f>
        <v>5133.8</v>
      </c>
      <c r="S168" s="955">
        <f>S169+S174</f>
        <v>4293.8</v>
      </c>
    </row>
    <row r="169" spans="1:19" s="869" customFormat="1" ht="25.5" x14ac:dyDescent="0.2">
      <c r="A169" s="361" t="s">
        <v>787</v>
      </c>
      <c r="B169" s="355" t="s">
        <v>640</v>
      </c>
      <c r="C169" s="362">
        <v>7</v>
      </c>
      <c r="D169" s="362">
        <v>1</v>
      </c>
      <c r="E169" s="858">
        <v>4209900</v>
      </c>
      <c r="F169" s="758" t="s">
        <v>358</v>
      </c>
      <c r="G169" s="855">
        <f>G170+G172</f>
        <v>3607</v>
      </c>
      <c r="H169" s="855">
        <f>H170+H172</f>
        <v>0</v>
      </c>
      <c r="I169" s="950">
        <f t="shared" si="55"/>
        <v>3607</v>
      </c>
      <c r="J169" s="855">
        <f>J170+J172</f>
        <v>0</v>
      </c>
      <c r="K169" s="950">
        <f t="shared" si="56"/>
        <v>3607</v>
      </c>
      <c r="L169" s="855">
        <f>L170+L172</f>
        <v>0</v>
      </c>
      <c r="M169" s="950">
        <f t="shared" si="57"/>
        <v>3607</v>
      </c>
      <c r="N169" s="855">
        <f>N170+N172</f>
        <v>0</v>
      </c>
      <c r="O169" s="950">
        <f t="shared" si="48"/>
        <v>3607</v>
      </c>
      <c r="P169" s="855">
        <f>P170+P172</f>
        <v>-267</v>
      </c>
      <c r="Q169" s="950">
        <f t="shared" si="58"/>
        <v>3340</v>
      </c>
      <c r="R169" s="965">
        <f>R170+R172</f>
        <v>3782</v>
      </c>
      <c r="S169" s="965">
        <f>S170+S172</f>
        <v>2942</v>
      </c>
    </row>
    <row r="170" spans="1:19" x14ac:dyDescent="0.2">
      <c r="A170" s="312" t="s">
        <v>616</v>
      </c>
      <c r="B170" s="299" t="s">
        <v>640</v>
      </c>
      <c r="C170" s="293">
        <v>7</v>
      </c>
      <c r="D170" s="293">
        <v>1</v>
      </c>
      <c r="E170" s="860">
        <v>4209900</v>
      </c>
      <c r="F170" s="298">
        <v>610</v>
      </c>
      <c r="G170" s="966">
        <f>G171</f>
        <v>3431</v>
      </c>
      <c r="H170" s="966">
        <f>H171</f>
        <v>0</v>
      </c>
      <c r="I170" s="950">
        <f t="shared" si="55"/>
        <v>3431</v>
      </c>
      <c r="J170" s="966">
        <f>J171</f>
        <v>0</v>
      </c>
      <c r="K170" s="950">
        <f t="shared" si="56"/>
        <v>3431</v>
      </c>
      <c r="L170" s="966">
        <f>L171</f>
        <v>0</v>
      </c>
      <c r="M170" s="950">
        <f t="shared" si="57"/>
        <v>3431</v>
      </c>
      <c r="N170" s="966">
        <f>N171</f>
        <v>0</v>
      </c>
      <c r="O170" s="950">
        <f t="shared" si="48"/>
        <v>3431</v>
      </c>
      <c r="P170" s="966">
        <f>P171</f>
        <v>-267</v>
      </c>
      <c r="Q170" s="950">
        <f t="shared" si="58"/>
        <v>3164</v>
      </c>
      <c r="R170" s="786">
        <f>R171</f>
        <v>3782</v>
      </c>
      <c r="S170" s="786">
        <f>S171</f>
        <v>2942</v>
      </c>
    </row>
    <row r="171" spans="1:19" x14ac:dyDescent="0.2">
      <c r="A171" s="312" t="s">
        <v>584</v>
      </c>
      <c r="B171" s="299" t="s">
        <v>640</v>
      </c>
      <c r="C171" s="293">
        <v>7</v>
      </c>
      <c r="D171" s="293">
        <v>1</v>
      </c>
      <c r="E171" s="860">
        <v>4209900</v>
      </c>
      <c r="F171" s="298">
        <v>612</v>
      </c>
      <c r="G171" s="966">
        <v>3431</v>
      </c>
      <c r="H171" s="966"/>
      <c r="I171" s="950">
        <f t="shared" si="55"/>
        <v>3431</v>
      </c>
      <c r="J171" s="966"/>
      <c r="K171" s="950">
        <f t="shared" si="56"/>
        <v>3431</v>
      </c>
      <c r="L171" s="966"/>
      <c r="M171" s="950">
        <f t="shared" si="57"/>
        <v>3431</v>
      </c>
      <c r="N171" s="966"/>
      <c r="O171" s="950">
        <f t="shared" si="48"/>
        <v>3431</v>
      </c>
      <c r="P171" s="966">
        <v>-267</v>
      </c>
      <c r="Q171" s="950">
        <f t="shared" si="58"/>
        <v>3164</v>
      </c>
      <c r="R171" s="967">
        <v>3782</v>
      </c>
      <c r="S171" s="967">
        <v>2942</v>
      </c>
    </row>
    <row r="172" spans="1:19" x14ac:dyDescent="0.2">
      <c r="A172" s="312" t="s">
        <v>598</v>
      </c>
      <c r="B172" s="299" t="s">
        <v>640</v>
      </c>
      <c r="C172" s="293">
        <v>7</v>
      </c>
      <c r="D172" s="293">
        <v>1</v>
      </c>
      <c r="E172" s="860">
        <v>4209900</v>
      </c>
      <c r="F172" s="298">
        <v>620</v>
      </c>
      <c r="G172" s="966">
        <f>G173</f>
        <v>176</v>
      </c>
      <c r="H172" s="966">
        <f>H173</f>
        <v>0</v>
      </c>
      <c r="I172" s="950">
        <f t="shared" si="55"/>
        <v>176</v>
      </c>
      <c r="J172" s="966">
        <f>J173</f>
        <v>0</v>
      </c>
      <c r="K172" s="950">
        <f t="shared" si="56"/>
        <v>176</v>
      </c>
      <c r="L172" s="966">
        <f>L173</f>
        <v>0</v>
      </c>
      <c r="M172" s="950">
        <f t="shared" si="57"/>
        <v>176</v>
      </c>
      <c r="N172" s="966">
        <f>N173</f>
        <v>0</v>
      </c>
      <c r="O172" s="950">
        <f t="shared" si="48"/>
        <v>176</v>
      </c>
      <c r="P172" s="966">
        <f>P173</f>
        <v>0</v>
      </c>
      <c r="Q172" s="950">
        <f t="shared" si="58"/>
        <v>176</v>
      </c>
      <c r="R172" s="786">
        <f>R173</f>
        <v>0</v>
      </c>
      <c r="S172" s="786">
        <f>S173</f>
        <v>0</v>
      </c>
    </row>
    <row r="173" spans="1:19" x14ac:dyDescent="0.2">
      <c r="A173" s="312" t="s">
        <v>810</v>
      </c>
      <c r="B173" s="299" t="s">
        <v>640</v>
      </c>
      <c r="C173" s="293">
        <v>7</v>
      </c>
      <c r="D173" s="293">
        <v>1</v>
      </c>
      <c r="E173" s="860">
        <v>4209900</v>
      </c>
      <c r="F173" s="298">
        <v>622</v>
      </c>
      <c r="G173" s="966">
        <v>176</v>
      </c>
      <c r="H173" s="966"/>
      <c r="I173" s="950">
        <f t="shared" si="55"/>
        <v>176</v>
      </c>
      <c r="J173" s="966"/>
      <c r="K173" s="950">
        <f t="shared" si="56"/>
        <v>176</v>
      </c>
      <c r="L173" s="966"/>
      <c r="M173" s="950">
        <f t="shared" si="57"/>
        <v>176</v>
      </c>
      <c r="N173" s="966"/>
      <c r="O173" s="950">
        <f t="shared" si="48"/>
        <v>176</v>
      </c>
      <c r="P173" s="966"/>
      <c r="Q173" s="950">
        <f t="shared" si="58"/>
        <v>176</v>
      </c>
      <c r="R173" s="967"/>
      <c r="S173" s="967"/>
    </row>
    <row r="174" spans="1:19" s="869" customFormat="1" ht="51" x14ac:dyDescent="0.2">
      <c r="A174" s="361" t="s">
        <v>648</v>
      </c>
      <c r="B174" s="355" t="s">
        <v>640</v>
      </c>
      <c r="C174" s="362">
        <v>7</v>
      </c>
      <c r="D174" s="362">
        <v>1</v>
      </c>
      <c r="E174" s="858">
        <v>4209900</v>
      </c>
      <c r="F174" s="758" t="s">
        <v>358</v>
      </c>
      <c r="G174" s="855">
        <f>G175+G177+G179</f>
        <v>1301.8</v>
      </c>
      <c r="H174" s="855">
        <f>H175+H177+H179</f>
        <v>0</v>
      </c>
      <c r="I174" s="950">
        <f t="shared" si="55"/>
        <v>1301.8</v>
      </c>
      <c r="J174" s="855">
        <f>J175+J177+J179</f>
        <v>0</v>
      </c>
      <c r="K174" s="950">
        <f t="shared" si="56"/>
        <v>1301.8</v>
      </c>
      <c r="L174" s="855">
        <f>L175+L177+L179</f>
        <v>0</v>
      </c>
      <c r="M174" s="950">
        <f t="shared" si="57"/>
        <v>1301.8</v>
      </c>
      <c r="N174" s="855">
        <f>N175+N177+N179</f>
        <v>0</v>
      </c>
      <c r="O174" s="950">
        <f t="shared" si="48"/>
        <v>1301.8</v>
      </c>
      <c r="P174" s="855">
        <f>P175+P177+P179</f>
        <v>0</v>
      </c>
      <c r="Q174" s="950">
        <f t="shared" si="58"/>
        <v>1301.8</v>
      </c>
      <c r="R174" s="965">
        <f>R175+R177+R179</f>
        <v>1351.8</v>
      </c>
      <c r="S174" s="965">
        <f>S175+S177+S179</f>
        <v>1351.8</v>
      </c>
    </row>
    <row r="175" spans="1:19" x14ac:dyDescent="0.2">
      <c r="A175" s="312" t="s">
        <v>582</v>
      </c>
      <c r="B175" s="299" t="s">
        <v>640</v>
      </c>
      <c r="C175" s="293">
        <v>7</v>
      </c>
      <c r="D175" s="293">
        <v>1</v>
      </c>
      <c r="E175" s="860">
        <v>4209900</v>
      </c>
      <c r="F175" s="298">
        <v>610</v>
      </c>
      <c r="G175" s="966">
        <f>G176</f>
        <v>1176.3</v>
      </c>
      <c r="H175" s="966">
        <f>H176</f>
        <v>0</v>
      </c>
      <c r="I175" s="950">
        <f t="shared" si="55"/>
        <v>1176.3</v>
      </c>
      <c r="J175" s="966">
        <f>J176</f>
        <v>0</v>
      </c>
      <c r="K175" s="950">
        <f t="shared" si="56"/>
        <v>1176.3</v>
      </c>
      <c r="L175" s="966">
        <f>L176</f>
        <v>0</v>
      </c>
      <c r="M175" s="950">
        <f t="shared" si="57"/>
        <v>1176.3</v>
      </c>
      <c r="N175" s="966">
        <f>N176</f>
        <v>0</v>
      </c>
      <c r="O175" s="950">
        <f t="shared" si="48"/>
        <v>1176.3</v>
      </c>
      <c r="P175" s="966">
        <f>P176</f>
        <v>0</v>
      </c>
      <c r="Q175" s="950">
        <f t="shared" si="58"/>
        <v>1176.3</v>
      </c>
      <c r="R175" s="786">
        <f>R176</f>
        <v>1226.3</v>
      </c>
      <c r="S175" s="786">
        <f>S176</f>
        <v>1226.3</v>
      </c>
    </row>
    <row r="176" spans="1:19" x14ac:dyDescent="0.2">
      <c r="A176" s="312" t="s">
        <v>584</v>
      </c>
      <c r="B176" s="299" t="s">
        <v>640</v>
      </c>
      <c r="C176" s="293">
        <v>7</v>
      </c>
      <c r="D176" s="293">
        <v>1</v>
      </c>
      <c r="E176" s="860">
        <v>4209900</v>
      </c>
      <c r="F176" s="298">
        <v>612</v>
      </c>
      <c r="G176" s="966">
        <v>1176.3</v>
      </c>
      <c r="H176" s="966"/>
      <c r="I176" s="950">
        <f>SUM(G176:H176)</f>
        <v>1176.3</v>
      </c>
      <c r="J176" s="966"/>
      <c r="K176" s="950">
        <f>SUM(I176:J176)</f>
        <v>1176.3</v>
      </c>
      <c r="L176" s="966"/>
      <c r="M176" s="950">
        <f>SUM(K176:L176)</f>
        <v>1176.3</v>
      </c>
      <c r="N176" s="966"/>
      <c r="O176" s="950">
        <f t="shared" si="48"/>
        <v>1176.3</v>
      </c>
      <c r="P176" s="966"/>
      <c r="Q176" s="950">
        <f>SUM(O176:P176)</f>
        <v>1176.3</v>
      </c>
      <c r="R176" s="967">
        <v>1226.3</v>
      </c>
      <c r="S176" s="967">
        <v>1226.3</v>
      </c>
    </row>
    <row r="177" spans="1:19" x14ac:dyDescent="0.2">
      <c r="A177" s="312" t="s">
        <v>598</v>
      </c>
      <c r="B177" s="299" t="s">
        <v>640</v>
      </c>
      <c r="C177" s="293">
        <v>7</v>
      </c>
      <c r="D177" s="293">
        <v>1</v>
      </c>
      <c r="E177" s="860">
        <v>4209900</v>
      </c>
      <c r="F177" s="298">
        <v>620</v>
      </c>
      <c r="G177" s="966">
        <f>G178</f>
        <v>125.5</v>
      </c>
      <c r="H177" s="966">
        <f>H178</f>
        <v>0</v>
      </c>
      <c r="I177" s="950">
        <f t="shared" si="55"/>
        <v>125.5</v>
      </c>
      <c r="J177" s="966">
        <f>J178</f>
        <v>0</v>
      </c>
      <c r="K177" s="950">
        <f t="shared" ref="K177:K197" si="63">SUM(I177:J177)</f>
        <v>125.5</v>
      </c>
      <c r="L177" s="966">
        <f>L178</f>
        <v>0</v>
      </c>
      <c r="M177" s="950">
        <f t="shared" ref="M177:M197" si="64">SUM(K177:L177)</f>
        <v>125.5</v>
      </c>
      <c r="N177" s="966">
        <f>N178</f>
        <v>0</v>
      </c>
      <c r="O177" s="950">
        <f t="shared" si="48"/>
        <v>125.5</v>
      </c>
      <c r="P177" s="966">
        <f>P178</f>
        <v>0</v>
      </c>
      <c r="Q177" s="950">
        <f t="shared" ref="Q177:Q197" si="65">SUM(O177:P177)</f>
        <v>125.5</v>
      </c>
      <c r="R177" s="786">
        <f>R178</f>
        <v>125.5</v>
      </c>
      <c r="S177" s="786">
        <f>S178</f>
        <v>125.5</v>
      </c>
    </row>
    <row r="178" spans="1:19" x14ac:dyDescent="0.2">
      <c r="A178" s="312" t="s">
        <v>600</v>
      </c>
      <c r="B178" s="299" t="s">
        <v>640</v>
      </c>
      <c r="C178" s="293">
        <v>7</v>
      </c>
      <c r="D178" s="293">
        <v>1</v>
      </c>
      <c r="E178" s="860">
        <v>4209900</v>
      </c>
      <c r="F178" s="298">
        <v>622</v>
      </c>
      <c r="G178" s="966">
        <v>125.5</v>
      </c>
      <c r="H178" s="966"/>
      <c r="I178" s="950">
        <f t="shared" si="55"/>
        <v>125.5</v>
      </c>
      <c r="J178" s="966"/>
      <c r="K178" s="950">
        <f t="shared" si="63"/>
        <v>125.5</v>
      </c>
      <c r="L178" s="966"/>
      <c r="M178" s="950">
        <f t="shared" si="64"/>
        <v>125.5</v>
      </c>
      <c r="N178" s="966"/>
      <c r="O178" s="950">
        <f t="shared" si="48"/>
        <v>125.5</v>
      </c>
      <c r="P178" s="966"/>
      <c r="Q178" s="950">
        <f t="shared" si="65"/>
        <v>125.5</v>
      </c>
      <c r="R178" s="967">
        <v>125.5</v>
      </c>
      <c r="S178" s="967">
        <v>125.5</v>
      </c>
    </row>
    <row r="179" spans="1:19" hidden="1" x14ac:dyDescent="0.2">
      <c r="A179" s="312" t="s">
        <v>579</v>
      </c>
      <c r="B179" s="299" t="s">
        <v>640</v>
      </c>
      <c r="C179" s="293">
        <v>7</v>
      </c>
      <c r="D179" s="293">
        <v>1</v>
      </c>
      <c r="E179" s="860">
        <v>4209900</v>
      </c>
      <c r="F179" s="298">
        <v>240</v>
      </c>
      <c r="G179" s="956"/>
      <c r="H179" s="956"/>
      <c r="I179" s="950">
        <f t="shared" si="55"/>
        <v>0</v>
      </c>
      <c r="J179" s="956"/>
      <c r="K179" s="950">
        <f t="shared" si="63"/>
        <v>0</v>
      </c>
      <c r="L179" s="956"/>
      <c r="M179" s="950">
        <f t="shared" si="64"/>
        <v>0</v>
      </c>
      <c r="N179" s="956"/>
      <c r="O179" s="950">
        <f t="shared" si="48"/>
        <v>0</v>
      </c>
      <c r="P179" s="956"/>
      <c r="Q179" s="950">
        <f t="shared" si="65"/>
        <v>0</v>
      </c>
      <c r="R179" s="958">
        <f>R180</f>
        <v>0</v>
      </c>
      <c r="S179" s="958">
        <f>S180</f>
        <v>0</v>
      </c>
    </row>
    <row r="180" spans="1:19" hidden="1" x14ac:dyDescent="0.2">
      <c r="A180" s="312" t="s">
        <v>580</v>
      </c>
      <c r="B180" s="299" t="s">
        <v>640</v>
      </c>
      <c r="C180" s="293">
        <v>7</v>
      </c>
      <c r="D180" s="293">
        <v>1</v>
      </c>
      <c r="E180" s="860">
        <v>4209900</v>
      </c>
      <c r="F180" s="298">
        <v>244</v>
      </c>
      <c r="G180" s="956"/>
      <c r="H180" s="956"/>
      <c r="I180" s="950">
        <f t="shared" si="55"/>
        <v>0</v>
      </c>
      <c r="J180" s="956"/>
      <c r="K180" s="950">
        <f t="shared" si="63"/>
        <v>0</v>
      </c>
      <c r="L180" s="956"/>
      <c r="M180" s="950">
        <f t="shared" si="64"/>
        <v>0</v>
      </c>
      <c r="N180" s="956"/>
      <c r="O180" s="950">
        <f t="shared" si="48"/>
        <v>0</v>
      </c>
      <c r="P180" s="956"/>
      <c r="Q180" s="950">
        <f t="shared" si="65"/>
        <v>0</v>
      </c>
      <c r="R180" s="957"/>
      <c r="S180" s="957"/>
    </row>
    <row r="181" spans="1:19" s="869" customFormat="1" x14ac:dyDescent="0.2">
      <c r="A181" s="361" t="s">
        <v>240</v>
      </c>
      <c r="B181" s="355" t="s">
        <v>640</v>
      </c>
      <c r="C181" s="362">
        <v>7</v>
      </c>
      <c r="D181" s="362">
        <v>2</v>
      </c>
      <c r="E181" s="858"/>
      <c r="F181" s="758"/>
      <c r="G181" s="954">
        <f>G185+G196+G202+G205+G182</f>
        <v>727163.1</v>
      </c>
      <c r="H181" s="954">
        <f>H185+H196+H202+H205+H182</f>
        <v>6113.5</v>
      </c>
      <c r="I181" s="950">
        <f t="shared" si="55"/>
        <v>733276.6</v>
      </c>
      <c r="J181" s="954">
        <f>J185+J196+J202+J205+J182</f>
        <v>0</v>
      </c>
      <c r="K181" s="950">
        <f t="shared" si="63"/>
        <v>733276.6</v>
      </c>
      <c r="L181" s="954">
        <f>L185+L196+L202+L205+L182</f>
        <v>0</v>
      </c>
      <c r="M181" s="950">
        <f t="shared" si="64"/>
        <v>733276.6</v>
      </c>
      <c r="N181" s="954">
        <f>N185+N196+N202+N205+N182</f>
        <v>0</v>
      </c>
      <c r="O181" s="950">
        <f t="shared" si="48"/>
        <v>733276.6</v>
      </c>
      <c r="P181" s="954">
        <f>P185+P196+P202+P205+P182</f>
        <v>-675</v>
      </c>
      <c r="Q181" s="950">
        <f t="shared" si="65"/>
        <v>732601.6</v>
      </c>
      <c r="R181" s="955">
        <f>R185+R196+R202+R205+R182</f>
        <v>790228.2</v>
      </c>
      <c r="S181" s="955">
        <f>S185+S196+S202+S205+S182</f>
        <v>838235.2</v>
      </c>
    </row>
    <row r="182" spans="1:19" s="869" customFormat="1" ht="51" x14ac:dyDescent="0.2">
      <c r="A182" s="361" t="s">
        <v>648</v>
      </c>
      <c r="B182" s="355" t="s">
        <v>640</v>
      </c>
      <c r="C182" s="362">
        <v>7</v>
      </c>
      <c r="D182" s="362">
        <v>2</v>
      </c>
      <c r="E182" s="858">
        <v>4219900</v>
      </c>
      <c r="F182" s="758"/>
      <c r="G182" s="855">
        <f>G183</f>
        <v>127.2</v>
      </c>
      <c r="H182" s="855">
        <f>H183</f>
        <v>0</v>
      </c>
      <c r="I182" s="950">
        <f t="shared" si="55"/>
        <v>127.2</v>
      </c>
      <c r="J182" s="855">
        <f>J183</f>
        <v>0</v>
      </c>
      <c r="K182" s="950">
        <f t="shared" si="63"/>
        <v>127.2</v>
      </c>
      <c r="L182" s="855">
        <f>L183</f>
        <v>0</v>
      </c>
      <c r="M182" s="950">
        <f t="shared" si="64"/>
        <v>127.2</v>
      </c>
      <c r="N182" s="855">
        <f>N183</f>
        <v>0</v>
      </c>
      <c r="O182" s="950">
        <f t="shared" si="48"/>
        <v>127.2</v>
      </c>
      <c r="P182" s="855">
        <f>P183</f>
        <v>0</v>
      </c>
      <c r="Q182" s="950">
        <f t="shared" si="65"/>
        <v>127.2</v>
      </c>
      <c r="R182" s="965">
        <f t="shared" ref="R182:S183" si="66">R183</f>
        <v>257.2</v>
      </c>
      <c r="S182" s="965">
        <f t="shared" si="66"/>
        <v>257.2</v>
      </c>
    </row>
    <row r="183" spans="1:19" s="869" customFormat="1" x14ac:dyDescent="0.2">
      <c r="A183" s="312" t="s">
        <v>582</v>
      </c>
      <c r="B183" s="299" t="s">
        <v>640</v>
      </c>
      <c r="C183" s="293">
        <v>7</v>
      </c>
      <c r="D183" s="293">
        <v>2</v>
      </c>
      <c r="E183" s="860">
        <v>4219901</v>
      </c>
      <c r="F183" s="298">
        <v>610</v>
      </c>
      <c r="G183" s="966">
        <f>G184</f>
        <v>127.2</v>
      </c>
      <c r="H183" s="966">
        <f>H184</f>
        <v>0</v>
      </c>
      <c r="I183" s="950">
        <f t="shared" si="55"/>
        <v>127.2</v>
      </c>
      <c r="J183" s="966">
        <f>J184</f>
        <v>0</v>
      </c>
      <c r="K183" s="950">
        <f t="shared" si="63"/>
        <v>127.2</v>
      </c>
      <c r="L183" s="966">
        <f>L184</f>
        <v>0</v>
      </c>
      <c r="M183" s="950">
        <f t="shared" si="64"/>
        <v>127.2</v>
      </c>
      <c r="N183" s="966">
        <f>N184</f>
        <v>0</v>
      </c>
      <c r="O183" s="950">
        <f t="shared" si="48"/>
        <v>127.2</v>
      </c>
      <c r="P183" s="966">
        <f>P184</f>
        <v>0</v>
      </c>
      <c r="Q183" s="950">
        <f t="shared" si="65"/>
        <v>127.2</v>
      </c>
      <c r="R183" s="966">
        <f t="shared" si="66"/>
        <v>257.2</v>
      </c>
      <c r="S183" s="966">
        <f t="shared" si="66"/>
        <v>257.2</v>
      </c>
    </row>
    <row r="184" spans="1:19" s="869" customFormat="1" x14ac:dyDescent="0.2">
      <c r="A184" s="312" t="s">
        <v>584</v>
      </c>
      <c r="B184" s="299" t="s">
        <v>640</v>
      </c>
      <c r="C184" s="293">
        <v>7</v>
      </c>
      <c r="D184" s="293">
        <v>2</v>
      </c>
      <c r="E184" s="860">
        <v>4219901</v>
      </c>
      <c r="F184" s="298">
        <v>612</v>
      </c>
      <c r="G184" s="966">
        <v>127.2</v>
      </c>
      <c r="H184" s="966"/>
      <c r="I184" s="950">
        <f t="shared" si="55"/>
        <v>127.2</v>
      </c>
      <c r="J184" s="966"/>
      <c r="K184" s="950">
        <f t="shared" si="63"/>
        <v>127.2</v>
      </c>
      <c r="L184" s="966"/>
      <c r="M184" s="950">
        <f t="shared" si="64"/>
        <v>127.2</v>
      </c>
      <c r="N184" s="966"/>
      <c r="O184" s="950">
        <f t="shared" si="48"/>
        <v>127.2</v>
      </c>
      <c r="P184" s="966"/>
      <c r="Q184" s="950">
        <f t="shared" si="65"/>
        <v>127.2</v>
      </c>
      <c r="R184" s="971">
        <v>257.2</v>
      </c>
      <c r="S184" s="971">
        <v>257.2</v>
      </c>
    </row>
    <row r="185" spans="1:19" s="869" customFormat="1" x14ac:dyDescent="0.2">
      <c r="A185" s="361" t="s">
        <v>788</v>
      </c>
      <c r="B185" s="355" t="s">
        <v>640</v>
      </c>
      <c r="C185" s="362">
        <v>7</v>
      </c>
      <c r="D185" s="362">
        <v>2</v>
      </c>
      <c r="E185" s="858">
        <v>5200900</v>
      </c>
      <c r="F185" s="758" t="s">
        <v>358</v>
      </c>
      <c r="G185" s="855">
        <f>SUM(G186+G191)</f>
        <v>3678.8999999999996</v>
      </c>
      <c r="H185" s="855">
        <f>SUM(H186+H191)</f>
        <v>6113.5</v>
      </c>
      <c r="I185" s="950">
        <f t="shared" si="55"/>
        <v>9792.4</v>
      </c>
      <c r="J185" s="855">
        <f>SUM(J186+J191)</f>
        <v>0</v>
      </c>
      <c r="K185" s="950">
        <f t="shared" si="63"/>
        <v>9792.4</v>
      </c>
      <c r="L185" s="855">
        <f>SUM(L186+L191)</f>
        <v>0</v>
      </c>
      <c r="M185" s="950">
        <f t="shared" si="64"/>
        <v>9792.4</v>
      </c>
      <c r="N185" s="855">
        <f>SUM(N186+N191)</f>
        <v>0</v>
      </c>
      <c r="O185" s="950">
        <f t="shared" si="48"/>
        <v>9792.4</v>
      </c>
      <c r="P185" s="855">
        <f>SUM(P186+P191)</f>
        <v>-675</v>
      </c>
      <c r="Q185" s="950">
        <f t="shared" si="65"/>
        <v>9117.4</v>
      </c>
      <c r="R185" s="965">
        <f>SUM(R186+R191)</f>
        <v>1569</v>
      </c>
      <c r="S185" s="965">
        <f>SUM(S186+S191)</f>
        <v>1527</v>
      </c>
    </row>
    <row r="186" spans="1:19" ht="25.5" x14ac:dyDescent="0.2">
      <c r="A186" s="312" t="s">
        <v>643</v>
      </c>
      <c r="B186" s="299" t="s">
        <v>640</v>
      </c>
      <c r="C186" s="293">
        <v>7</v>
      </c>
      <c r="D186" s="293">
        <v>2</v>
      </c>
      <c r="E186" s="860">
        <v>5200901</v>
      </c>
      <c r="F186" s="298"/>
      <c r="G186" s="966">
        <f>G187+G189</f>
        <v>2037.8999999999999</v>
      </c>
      <c r="H186" s="966">
        <f>H187+H189</f>
        <v>6113.5</v>
      </c>
      <c r="I186" s="950">
        <f t="shared" si="55"/>
        <v>8151.4</v>
      </c>
      <c r="J186" s="966">
        <f>J187+J189</f>
        <v>0</v>
      </c>
      <c r="K186" s="950">
        <f t="shared" si="63"/>
        <v>8151.4</v>
      </c>
      <c r="L186" s="966">
        <f>L187+L189</f>
        <v>0</v>
      </c>
      <c r="M186" s="950">
        <f t="shared" si="64"/>
        <v>8151.4</v>
      </c>
      <c r="N186" s="966">
        <f>N187+N189</f>
        <v>0</v>
      </c>
      <c r="O186" s="950">
        <f t="shared" si="48"/>
        <v>8151.4</v>
      </c>
      <c r="P186" s="966">
        <f>P187+P189</f>
        <v>-818</v>
      </c>
      <c r="Q186" s="950">
        <f t="shared" si="65"/>
        <v>7333.4</v>
      </c>
      <c r="R186" s="786">
        <f>R187+R189</f>
        <v>0</v>
      </c>
      <c r="S186" s="786">
        <f>S187+S189</f>
        <v>0</v>
      </c>
    </row>
    <row r="187" spans="1:19" x14ac:dyDescent="0.2">
      <c r="A187" s="312" t="s">
        <v>582</v>
      </c>
      <c r="B187" s="299" t="s">
        <v>640</v>
      </c>
      <c r="C187" s="293">
        <v>7</v>
      </c>
      <c r="D187" s="293">
        <v>2</v>
      </c>
      <c r="E187" s="860">
        <v>5200901</v>
      </c>
      <c r="F187" s="298">
        <v>610</v>
      </c>
      <c r="G187" s="786">
        <f>SUM(G188)</f>
        <v>1440.1</v>
      </c>
      <c r="H187" s="786">
        <f>SUM(H188)</f>
        <v>4413.5</v>
      </c>
      <c r="I187" s="950">
        <f t="shared" si="55"/>
        <v>5853.6</v>
      </c>
      <c r="J187" s="786">
        <f>SUM(J188)</f>
        <v>0</v>
      </c>
      <c r="K187" s="950">
        <f t="shared" si="63"/>
        <v>5853.6</v>
      </c>
      <c r="L187" s="786">
        <f>SUM(L188)</f>
        <v>0</v>
      </c>
      <c r="M187" s="950">
        <f t="shared" si="64"/>
        <v>5853.6</v>
      </c>
      <c r="N187" s="786">
        <f>SUM(N188)</f>
        <v>0</v>
      </c>
      <c r="O187" s="950">
        <f t="shared" si="48"/>
        <v>5853.6</v>
      </c>
      <c r="P187" s="786">
        <f>SUM(P188)</f>
        <v>-587.4</v>
      </c>
      <c r="Q187" s="950">
        <f t="shared" si="65"/>
        <v>5266.2000000000007</v>
      </c>
      <c r="R187" s="786">
        <f>SUM(R188)</f>
        <v>0</v>
      </c>
      <c r="S187" s="786">
        <f>SUM(S188)</f>
        <v>0</v>
      </c>
    </row>
    <row r="188" spans="1:19" ht="25.5" x14ac:dyDescent="0.2">
      <c r="A188" s="312" t="s">
        <v>590</v>
      </c>
      <c r="B188" s="299" t="s">
        <v>640</v>
      </c>
      <c r="C188" s="293">
        <v>7</v>
      </c>
      <c r="D188" s="293">
        <v>2</v>
      </c>
      <c r="E188" s="860">
        <v>5200901</v>
      </c>
      <c r="F188" s="298">
        <v>611</v>
      </c>
      <c r="G188" s="966">
        <v>1440.1</v>
      </c>
      <c r="H188" s="966">
        <v>4413.5</v>
      </c>
      <c r="I188" s="950">
        <f t="shared" si="55"/>
        <v>5853.6</v>
      </c>
      <c r="J188" s="966"/>
      <c r="K188" s="950">
        <f t="shared" si="63"/>
        <v>5853.6</v>
      </c>
      <c r="L188" s="966"/>
      <c r="M188" s="950">
        <f t="shared" si="64"/>
        <v>5853.6</v>
      </c>
      <c r="N188" s="966"/>
      <c r="O188" s="950">
        <f t="shared" si="48"/>
        <v>5853.6</v>
      </c>
      <c r="P188" s="966">
        <v>-587.4</v>
      </c>
      <c r="Q188" s="950">
        <f t="shared" si="65"/>
        <v>5266.2000000000007</v>
      </c>
      <c r="R188" s="967"/>
      <c r="S188" s="967"/>
    </row>
    <row r="189" spans="1:19" x14ac:dyDescent="0.2">
      <c r="A189" s="312" t="s">
        <v>598</v>
      </c>
      <c r="B189" s="299" t="s">
        <v>640</v>
      </c>
      <c r="C189" s="293">
        <v>7</v>
      </c>
      <c r="D189" s="293">
        <v>2</v>
      </c>
      <c r="E189" s="860">
        <v>5200901</v>
      </c>
      <c r="F189" s="298">
        <v>620</v>
      </c>
      <c r="G189" s="786">
        <f>SUM(G190)</f>
        <v>597.79999999999995</v>
      </c>
      <c r="H189" s="786">
        <f>SUM(H190)</f>
        <v>1700</v>
      </c>
      <c r="I189" s="950">
        <f t="shared" si="55"/>
        <v>2297.8000000000002</v>
      </c>
      <c r="J189" s="786">
        <f>SUM(J190)</f>
        <v>0</v>
      </c>
      <c r="K189" s="950">
        <f t="shared" si="63"/>
        <v>2297.8000000000002</v>
      </c>
      <c r="L189" s="786">
        <f>SUM(L190)</f>
        <v>0</v>
      </c>
      <c r="M189" s="950">
        <f t="shared" si="64"/>
        <v>2297.8000000000002</v>
      </c>
      <c r="N189" s="786">
        <f>SUM(N190)</f>
        <v>0</v>
      </c>
      <c r="O189" s="950">
        <f t="shared" si="48"/>
        <v>2297.8000000000002</v>
      </c>
      <c r="P189" s="786">
        <f>SUM(P190)</f>
        <v>-230.6</v>
      </c>
      <c r="Q189" s="950">
        <f t="shared" si="65"/>
        <v>2067.2000000000003</v>
      </c>
      <c r="R189" s="786">
        <f>SUM(R190)</f>
        <v>0</v>
      </c>
      <c r="S189" s="786">
        <f>SUM(S190)</f>
        <v>0</v>
      </c>
    </row>
    <row r="190" spans="1:19" ht="25.5" x14ac:dyDescent="0.2">
      <c r="A190" s="312" t="s">
        <v>599</v>
      </c>
      <c r="B190" s="299" t="s">
        <v>640</v>
      </c>
      <c r="C190" s="293">
        <v>7</v>
      </c>
      <c r="D190" s="293">
        <v>2</v>
      </c>
      <c r="E190" s="860">
        <v>5200901</v>
      </c>
      <c r="F190" s="298">
        <v>621</v>
      </c>
      <c r="G190" s="966">
        <v>597.79999999999995</v>
      </c>
      <c r="H190" s="966">
        <v>1700</v>
      </c>
      <c r="I190" s="950">
        <f t="shared" si="55"/>
        <v>2297.8000000000002</v>
      </c>
      <c r="J190" s="966"/>
      <c r="K190" s="950">
        <f t="shared" si="63"/>
        <v>2297.8000000000002</v>
      </c>
      <c r="L190" s="966"/>
      <c r="M190" s="950">
        <f t="shared" si="64"/>
        <v>2297.8000000000002</v>
      </c>
      <c r="N190" s="966"/>
      <c r="O190" s="950">
        <f t="shared" si="48"/>
        <v>2297.8000000000002</v>
      </c>
      <c r="P190" s="966">
        <v>-230.6</v>
      </c>
      <c r="Q190" s="950">
        <f t="shared" si="65"/>
        <v>2067.2000000000003</v>
      </c>
      <c r="R190" s="967"/>
      <c r="S190" s="967"/>
    </row>
    <row r="191" spans="1:19" ht="25.5" x14ac:dyDescent="0.2">
      <c r="A191" s="312" t="s">
        <v>643</v>
      </c>
      <c r="B191" s="299" t="s">
        <v>640</v>
      </c>
      <c r="C191" s="293">
        <v>7</v>
      </c>
      <c r="D191" s="293">
        <v>2</v>
      </c>
      <c r="E191" s="860">
        <v>5200902</v>
      </c>
      <c r="F191" s="298" t="s">
        <v>358</v>
      </c>
      <c r="G191" s="966">
        <f>G192+G194</f>
        <v>1641</v>
      </c>
      <c r="H191" s="966">
        <f>H192+H194</f>
        <v>0</v>
      </c>
      <c r="I191" s="950">
        <f t="shared" si="55"/>
        <v>1641</v>
      </c>
      <c r="J191" s="966">
        <f>J192+J194</f>
        <v>0</v>
      </c>
      <c r="K191" s="950">
        <f t="shared" si="63"/>
        <v>1641</v>
      </c>
      <c r="L191" s="966">
        <f>L192+L194</f>
        <v>0</v>
      </c>
      <c r="M191" s="950">
        <f t="shared" si="64"/>
        <v>1641</v>
      </c>
      <c r="N191" s="966">
        <f>N192+N194</f>
        <v>0</v>
      </c>
      <c r="O191" s="950">
        <f t="shared" si="48"/>
        <v>1641</v>
      </c>
      <c r="P191" s="966">
        <f>P192+P194</f>
        <v>143</v>
      </c>
      <c r="Q191" s="950">
        <f t="shared" si="65"/>
        <v>1784</v>
      </c>
      <c r="R191" s="786">
        <f>R192+R194</f>
        <v>1569</v>
      </c>
      <c r="S191" s="786">
        <f>S192+S194</f>
        <v>1527</v>
      </c>
    </row>
    <row r="192" spans="1:19" x14ac:dyDescent="0.2">
      <c r="A192" s="312" t="s">
        <v>582</v>
      </c>
      <c r="B192" s="299" t="s">
        <v>640</v>
      </c>
      <c r="C192" s="293">
        <v>7</v>
      </c>
      <c r="D192" s="293">
        <v>2</v>
      </c>
      <c r="E192" s="860">
        <v>5200902</v>
      </c>
      <c r="F192" s="298">
        <v>610</v>
      </c>
      <c r="G192" s="966">
        <f>SUM(G193)</f>
        <v>1235.8</v>
      </c>
      <c r="H192" s="966">
        <f>SUM(H193)</f>
        <v>0</v>
      </c>
      <c r="I192" s="950">
        <f t="shared" si="55"/>
        <v>1235.8</v>
      </c>
      <c r="J192" s="966">
        <f>SUM(J193)</f>
        <v>0</v>
      </c>
      <c r="K192" s="950">
        <f t="shared" si="63"/>
        <v>1235.8</v>
      </c>
      <c r="L192" s="966">
        <f>SUM(L193)</f>
        <v>0</v>
      </c>
      <c r="M192" s="950">
        <f t="shared" si="64"/>
        <v>1235.8</v>
      </c>
      <c r="N192" s="966">
        <f>SUM(N193)</f>
        <v>0</v>
      </c>
      <c r="O192" s="950">
        <f t="shared" si="48"/>
        <v>1235.8</v>
      </c>
      <c r="P192" s="966">
        <f>SUM(P193)</f>
        <v>95</v>
      </c>
      <c r="Q192" s="950">
        <f t="shared" si="65"/>
        <v>1330.8</v>
      </c>
      <c r="R192" s="786">
        <f>SUM(R193)</f>
        <v>1183.3</v>
      </c>
      <c r="S192" s="786">
        <f>SUM(S193)</f>
        <v>1146.5</v>
      </c>
    </row>
    <row r="193" spans="1:19" ht="25.5" x14ac:dyDescent="0.2">
      <c r="A193" s="312" t="s">
        <v>590</v>
      </c>
      <c r="B193" s="299" t="s">
        <v>640</v>
      </c>
      <c r="C193" s="293">
        <v>7</v>
      </c>
      <c r="D193" s="293">
        <v>2</v>
      </c>
      <c r="E193" s="860">
        <v>5200902</v>
      </c>
      <c r="F193" s="298">
        <v>611</v>
      </c>
      <c r="G193" s="966">
        <v>1235.8</v>
      </c>
      <c r="H193" s="966"/>
      <c r="I193" s="950">
        <f t="shared" si="55"/>
        <v>1235.8</v>
      </c>
      <c r="J193" s="966"/>
      <c r="K193" s="950">
        <f t="shared" si="63"/>
        <v>1235.8</v>
      </c>
      <c r="L193" s="966"/>
      <c r="M193" s="950">
        <f t="shared" si="64"/>
        <v>1235.8</v>
      </c>
      <c r="N193" s="966"/>
      <c r="O193" s="950">
        <f t="shared" si="48"/>
        <v>1235.8</v>
      </c>
      <c r="P193" s="966">
        <v>95</v>
      </c>
      <c r="Q193" s="950">
        <f t="shared" si="65"/>
        <v>1330.8</v>
      </c>
      <c r="R193" s="967">
        <v>1183.3</v>
      </c>
      <c r="S193" s="967">
        <v>1146.5</v>
      </c>
    </row>
    <row r="194" spans="1:19" x14ac:dyDescent="0.2">
      <c r="A194" s="312" t="s">
        <v>598</v>
      </c>
      <c r="B194" s="299" t="s">
        <v>640</v>
      </c>
      <c r="C194" s="293">
        <v>7</v>
      </c>
      <c r="D194" s="293">
        <v>2</v>
      </c>
      <c r="E194" s="860">
        <v>5200902</v>
      </c>
      <c r="F194" s="298">
        <v>620</v>
      </c>
      <c r="G194" s="966">
        <f>SUM(G195)</f>
        <v>405.2</v>
      </c>
      <c r="H194" s="966">
        <f>SUM(H195)</f>
        <v>0</v>
      </c>
      <c r="I194" s="950">
        <f t="shared" si="55"/>
        <v>405.2</v>
      </c>
      <c r="J194" s="966">
        <f>SUM(J195)</f>
        <v>0</v>
      </c>
      <c r="K194" s="950">
        <f t="shared" si="63"/>
        <v>405.2</v>
      </c>
      <c r="L194" s="966">
        <f>SUM(L195)</f>
        <v>0</v>
      </c>
      <c r="M194" s="950">
        <f t="shared" si="64"/>
        <v>405.2</v>
      </c>
      <c r="N194" s="966">
        <f>SUM(N195)</f>
        <v>0</v>
      </c>
      <c r="O194" s="950">
        <f t="shared" si="48"/>
        <v>405.2</v>
      </c>
      <c r="P194" s="966">
        <f>SUM(P195)</f>
        <v>48</v>
      </c>
      <c r="Q194" s="950">
        <f t="shared" si="65"/>
        <v>453.2</v>
      </c>
      <c r="R194" s="786">
        <f>SUM(R195)</f>
        <v>385.7</v>
      </c>
      <c r="S194" s="786">
        <f>SUM(S195)</f>
        <v>380.5</v>
      </c>
    </row>
    <row r="195" spans="1:19" ht="25.5" x14ac:dyDescent="0.2">
      <c r="A195" s="312" t="s">
        <v>599</v>
      </c>
      <c r="B195" s="299" t="s">
        <v>640</v>
      </c>
      <c r="C195" s="293">
        <v>7</v>
      </c>
      <c r="D195" s="293">
        <v>2</v>
      </c>
      <c r="E195" s="860">
        <v>5200902</v>
      </c>
      <c r="F195" s="298">
        <v>621</v>
      </c>
      <c r="G195" s="966">
        <v>405.2</v>
      </c>
      <c r="H195" s="966"/>
      <c r="I195" s="950">
        <f t="shared" si="55"/>
        <v>405.2</v>
      </c>
      <c r="J195" s="966"/>
      <c r="K195" s="950">
        <f t="shared" si="63"/>
        <v>405.2</v>
      </c>
      <c r="L195" s="966"/>
      <c r="M195" s="950">
        <f t="shared" si="64"/>
        <v>405.2</v>
      </c>
      <c r="N195" s="966"/>
      <c r="O195" s="950">
        <f t="shared" si="48"/>
        <v>405.2</v>
      </c>
      <c r="P195" s="966">
        <v>48</v>
      </c>
      <c r="Q195" s="950">
        <f t="shared" si="65"/>
        <v>453.2</v>
      </c>
      <c r="R195" s="967">
        <v>385.7</v>
      </c>
      <c r="S195" s="967">
        <v>380.5</v>
      </c>
    </row>
    <row r="196" spans="1:19" s="869" customFormat="1" x14ac:dyDescent="0.2">
      <c r="A196" s="361" t="s">
        <v>789</v>
      </c>
      <c r="B196" s="355" t="s">
        <v>640</v>
      </c>
      <c r="C196" s="362">
        <v>7</v>
      </c>
      <c r="D196" s="362">
        <v>2</v>
      </c>
      <c r="E196" s="858">
        <v>4219900</v>
      </c>
      <c r="F196" s="758" t="s">
        <v>358</v>
      </c>
      <c r="G196" s="855">
        <f>G197+G199+G201</f>
        <v>722531</v>
      </c>
      <c r="H196" s="855">
        <f>H197+H199+H201</f>
        <v>0</v>
      </c>
      <c r="I196" s="950">
        <f t="shared" si="55"/>
        <v>722531</v>
      </c>
      <c r="J196" s="855">
        <f>J197+J199+J201</f>
        <v>0</v>
      </c>
      <c r="K196" s="950">
        <f t="shared" si="63"/>
        <v>722531</v>
      </c>
      <c r="L196" s="855">
        <f>L197+L199+L201</f>
        <v>0</v>
      </c>
      <c r="M196" s="950">
        <f t="shared" si="64"/>
        <v>722531</v>
      </c>
      <c r="N196" s="855">
        <f>N197+N199+N201</f>
        <v>0</v>
      </c>
      <c r="O196" s="950">
        <f t="shared" si="48"/>
        <v>722531</v>
      </c>
      <c r="P196" s="855">
        <f>P197+P199+P201</f>
        <v>0</v>
      </c>
      <c r="Q196" s="950">
        <f t="shared" si="65"/>
        <v>722531</v>
      </c>
      <c r="R196" s="965">
        <f>R197+R199+R201</f>
        <v>787576</v>
      </c>
      <c r="S196" s="965">
        <f>S197+S199+S201</f>
        <v>835625</v>
      </c>
    </row>
    <row r="197" spans="1:19" x14ac:dyDescent="0.2">
      <c r="A197" s="312" t="s">
        <v>582</v>
      </c>
      <c r="B197" s="299" t="s">
        <v>640</v>
      </c>
      <c r="C197" s="293">
        <v>7</v>
      </c>
      <c r="D197" s="293">
        <v>2</v>
      </c>
      <c r="E197" s="860">
        <v>4219900</v>
      </c>
      <c r="F197" s="298">
        <v>610</v>
      </c>
      <c r="G197" s="966">
        <f>G198</f>
        <v>553653.5</v>
      </c>
      <c r="H197" s="966">
        <f>SUM(H198)</f>
        <v>0</v>
      </c>
      <c r="I197" s="950">
        <f t="shared" si="55"/>
        <v>553653.5</v>
      </c>
      <c r="J197" s="966">
        <f>SUM(J198)</f>
        <v>0</v>
      </c>
      <c r="K197" s="950">
        <f t="shared" si="63"/>
        <v>553653.5</v>
      </c>
      <c r="L197" s="966">
        <f>SUM(L198)</f>
        <v>0</v>
      </c>
      <c r="M197" s="950">
        <f t="shared" si="64"/>
        <v>553653.5</v>
      </c>
      <c r="N197" s="966">
        <f>SUM(N198)</f>
        <v>0</v>
      </c>
      <c r="O197" s="950">
        <f t="shared" si="48"/>
        <v>553653.5</v>
      </c>
      <c r="P197" s="966">
        <f>SUM(P198)</f>
        <v>-24491.8</v>
      </c>
      <c r="Q197" s="950">
        <f t="shared" si="65"/>
        <v>529161.69999999995</v>
      </c>
      <c r="R197" s="786">
        <f>R198</f>
        <v>613812.6</v>
      </c>
      <c r="S197" s="786">
        <f>S198</f>
        <v>665284.5</v>
      </c>
    </row>
    <row r="198" spans="1:19" ht="25.5" x14ac:dyDescent="0.2">
      <c r="A198" s="312" t="s">
        <v>590</v>
      </c>
      <c r="B198" s="299" t="s">
        <v>640</v>
      </c>
      <c r="C198" s="293">
        <v>7</v>
      </c>
      <c r="D198" s="293">
        <v>2</v>
      </c>
      <c r="E198" s="860">
        <v>4219900</v>
      </c>
      <c r="F198" s="298">
        <v>611</v>
      </c>
      <c r="G198" s="966">
        <v>553653.5</v>
      </c>
      <c r="H198" s="966"/>
      <c r="I198" s="950">
        <f>SUM(G198:H198)</f>
        <v>553653.5</v>
      </c>
      <c r="J198" s="966"/>
      <c r="K198" s="950">
        <f>SUM(I198:J198)</f>
        <v>553653.5</v>
      </c>
      <c r="L198" s="966"/>
      <c r="M198" s="950">
        <f>SUM(K198:L198)</f>
        <v>553653.5</v>
      </c>
      <c r="N198" s="966"/>
      <c r="O198" s="950">
        <f t="shared" si="48"/>
        <v>553653.5</v>
      </c>
      <c r="P198" s="966">
        <v>-24491.8</v>
      </c>
      <c r="Q198" s="950">
        <f>SUM(O198:P198)</f>
        <v>529161.69999999995</v>
      </c>
      <c r="R198" s="967">
        <v>613812.6</v>
      </c>
      <c r="S198" s="967">
        <v>665284.5</v>
      </c>
    </row>
    <row r="199" spans="1:19" ht="24" customHeight="1" x14ac:dyDescent="0.2">
      <c r="A199" s="312" t="s">
        <v>598</v>
      </c>
      <c r="B199" s="299" t="s">
        <v>640</v>
      </c>
      <c r="C199" s="293">
        <v>7</v>
      </c>
      <c r="D199" s="293">
        <v>2</v>
      </c>
      <c r="E199" s="860">
        <v>4219900</v>
      </c>
      <c r="F199" s="298">
        <v>620</v>
      </c>
      <c r="G199" s="966">
        <f>G200</f>
        <v>168877.5</v>
      </c>
      <c r="H199" s="966">
        <f>H200</f>
        <v>0</v>
      </c>
      <c r="I199" s="950">
        <f t="shared" si="55"/>
        <v>168877.5</v>
      </c>
      <c r="J199" s="966">
        <f>J200</f>
        <v>0</v>
      </c>
      <c r="K199" s="950">
        <f t="shared" ref="K199:K213" si="67">SUM(I199:J199)</f>
        <v>168877.5</v>
      </c>
      <c r="L199" s="966">
        <f>L200</f>
        <v>0</v>
      </c>
      <c r="M199" s="950">
        <f t="shared" ref="M199:M213" si="68">SUM(K199:L199)</f>
        <v>168877.5</v>
      </c>
      <c r="N199" s="966">
        <f>N200</f>
        <v>0</v>
      </c>
      <c r="O199" s="950">
        <f t="shared" si="48"/>
        <v>168877.5</v>
      </c>
      <c r="P199" s="966">
        <f>P200</f>
        <v>24491.8</v>
      </c>
      <c r="Q199" s="950">
        <f t="shared" ref="Q199:Q213" si="69">SUM(O199:P199)</f>
        <v>193369.3</v>
      </c>
      <c r="R199" s="786">
        <f>R200</f>
        <v>173763.4</v>
      </c>
      <c r="S199" s="786">
        <f>S200</f>
        <v>170340.5</v>
      </c>
    </row>
    <row r="200" spans="1:19" ht="22.5" customHeight="1" x14ac:dyDescent="0.2">
      <c r="A200" s="312" t="s">
        <v>599</v>
      </c>
      <c r="B200" s="299" t="s">
        <v>640</v>
      </c>
      <c r="C200" s="293">
        <v>7</v>
      </c>
      <c r="D200" s="293">
        <v>2</v>
      </c>
      <c r="E200" s="860">
        <v>4219900</v>
      </c>
      <c r="F200" s="298">
        <v>621</v>
      </c>
      <c r="G200" s="966">
        <v>168877.5</v>
      </c>
      <c r="H200" s="966"/>
      <c r="I200" s="950">
        <f t="shared" si="55"/>
        <v>168877.5</v>
      </c>
      <c r="J200" s="966"/>
      <c r="K200" s="950">
        <f t="shared" si="67"/>
        <v>168877.5</v>
      </c>
      <c r="L200" s="966"/>
      <c r="M200" s="950">
        <f t="shared" si="68"/>
        <v>168877.5</v>
      </c>
      <c r="N200" s="966"/>
      <c r="O200" s="950">
        <f t="shared" si="48"/>
        <v>168877.5</v>
      </c>
      <c r="P200" s="966">
        <v>24491.8</v>
      </c>
      <c r="Q200" s="950">
        <f t="shared" si="69"/>
        <v>193369.3</v>
      </c>
      <c r="R200" s="967">
        <v>173763.4</v>
      </c>
      <c r="S200" s="967">
        <v>170340.5</v>
      </c>
    </row>
    <row r="201" spans="1:19" ht="26.25" hidden="1" customHeight="1" x14ac:dyDescent="0.2">
      <c r="A201" s="312" t="s">
        <v>1049</v>
      </c>
      <c r="B201" s="299" t="s">
        <v>640</v>
      </c>
      <c r="C201" s="293">
        <v>7</v>
      </c>
      <c r="D201" s="293">
        <v>2</v>
      </c>
      <c r="E201" s="860">
        <v>4219900</v>
      </c>
      <c r="F201" s="298">
        <v>630</v>
      </c>
      <c r="G201" s="966"/>
      <c r="H201" s="966"/>
      <c r="I201" s="950">
        <f t="shared" si="55"/>
        <v>0</v>
      </c>
      <c r="J201" s="966"/>
      <c r="K201" s="950">
        <f t="shared" si="67"/>
        <v>0</v>
      </c>
      <c r="L201" s="966"/>
      <c r="M201" s="950">
        <f t="shared" si="68"/>
        <v>0</v>
      </c>
      <c r="N201" s="966"/>
      <c r="O201" s="950">
        <f t="shared" si="48"/>
        <v>0</v>
      </c>
      <c r="P201" s="966"/>
      <c r="Q201" s="950">
        <f t="shared" si="69"/>
        <v>0</v>
      </c>
      <c r="R201" s="967"/>
      <c r="S201" s="967"/>
    </row>
    <row r="202" spans="1:19" s="869" customFormat="1" ht="24.75" hidden="1" customHeight="1" x14ac:dyDescent="0.2">
      <c r="A202" s="361" t="s">
        <v>646</v>
      </c>
      <c r="B202" s="355" t="s">
        <v>640</v>
      </c>
      <c r="C202" s="362">
        <v>7</v>
      </c>
      <c r="D202" s="362">
        <v>2</v>
      </c>
      <c r="E202" s="858">
        <v>4219900</v>
      </c>
      <c r="F202" s="758" t="s">
        <v>358</v>
      </c>
      <c r="G202" s="855">
        <f>G203</f>
        <v>0</v>
      </c>
      <c r="H202" s="855">
        <f>H203</f>
        <v>0</v>
      </c>
      <c r="I202" s="950">
        <f t="shared" si="55"/>
        <v>0</v>
      </c>
      <c r="J202" s="855">
        <f>J203</f>
        <v>0</v>
      </c>
      <c r="K202" s="950">
        <f t="shared" si="67"/>
        <v>0</v>
      </c>
      <c r="L202" s="855">
        <f>L203</f>
        <v>0</v>
      </c>
      <c r="M202" s="950">
        <f t="shared" si="68"/>
        <v>0</v>
      </c>
      <c r="N202" s="855">
        <f>N203</f>
        <v>0</v>
      </c>
      <c r="O202" s="950">
        <f t="shared" si="48"/>
        <v>0</v>
      </c>
      <c r="P202" s="855">
        <f>P203</f>
        <v>0</v>
      </c>
      <c r="Q202" s="950">
        <f t="shared" si="69"/>
        <v>0</v>
      </c>
      <c r="R202" s="965">
        <f t="shared" ref="R202:S203" si="70">R203</f>
        <v>0</v>
      </c>
      <c r="S202" s="965">
        <f t="shared" si="70"/>
        <v>0</v>
      </c>
    </row>
    <row r="203" spans="1:19" ht="24.75" hidden="1" customHeight="1" x14ac:dyDescent="0.2">
      <c r="A203" s="312" t="s">
        <v>581</v>
      </c>
      <c r="B203" s="299" t="s">
        <v>640</v>
      </c>
      <c r="C203" s="293">
        <v>7</v>
      </c>
      <c r="D203" s="293">
        <v>2</v>
      </c>
      <c r="E203" s="860">
        <v>4219900</v>
      </c>
      <c r="F203" s="298">
        <v>600</v>
      </c>
      <c r="G203" s="966">
        <f>G204</f>
        <v>0</v>
      </c>
      <c r="H203" s="966">
        <f>H204</f>
        <v>0</v>
      </c>
      <c r="I203" s="950">
        <f t="shared" si="55"/>
        <v>0</v>
      </c>
      <c r="J203" s="966">
        <f>J204</f>
        <v>0</v>
      </c>
      <c r="K203" s="950">
        <f t="shared" si="67"/>
        <v>0</v>
      </c>
      <c r="L203" s="966">
        <f>L204</f>
        <v>0</v>
      </c>
      <c r="M203" s="950">
        <f t="shared" si="68"/>
        <v>0</v>
      </c>
      <c r="N203" s="966">
        <f>N204</f>
        <v>0</v>
      </c>
      <c r="O203" s="950">
        <f t="shared" si="48"/>
        <v>0</v>
      </c>
      <c r="P203" s="966">
        <f>P204</f>
        <v>0</v>
      </c>
      <c r="Q203" s="950">
        <f t="shared" si="69"/>
        <v>0</v>
      </c>
      <c r="R203" s="786">
        <f t="shared" si="70"/>
        <v>0</v>
      </c>
      <c r="S203" s="786">
        <f t="shared" si="70"/>
        <v>0</v>
      </c>
    </row>
    <row r="204" spans="1:19" ht="21" hidden="1" customHeight="1" x14ac:dyDescent="0.2">
      <c r="A204" s="312" t="s">
        <v>1049</v>
      </c>
      <c r="B204" s="299" t="s">
        <v>640</v>
      </c>
      <c r="C204" s="293">
        <v>7</v>
      </c>
      <c r="D204" s="293">
        <v>2</v>
      </c>
      <c r="E204" s="860">
        <v>4219900</v>
      </c>
      <c r="F204" s="298">
        <v>630</v>
      </c>
      <c r="G204" s="966"/>
      <c r="H204" s="966"/>
      <c r="I204" s="950">
        <f t="shared" si="55"/>
        <v>0</v>
      </c>
      <c r="J204" s="966"/>
      <c r="K204" s="950">
        <f t="shared" si="67"/>
        <v>0</v>
      </c>
      <c r="L204" s="966"/>
      <c r="M204" s="950">
        <f t="shared" si="68"/>
        <v>0</v>
      </c>
      <c r="N204" s="966"/>
      <c r="O204" s="950">
        <f t="shared" si="48"/>
        <v>0</v>
      </c>
      <c r="P204" s="966"/>
      <c r="Q204" s="950">
        <f t="shared" si="69"/>
        <v>0</v>
      </c>
      <c r="R204" s="967"/>
      <c r="S204" s="967"/>
    </row>
    <row r="205" spans="1:19" s="869" customFormat="1" ht="25.5" customHeight="1" x14ac:dyDescent="0.2">
      <c r="A205" s="361" t="s">
        <v>790</v>
      </c>
      <c r="B205" s="355" t="s">
        <v>640</v>
      </c>
      <c r="C205" s="362">
        <v>7</v>
      </c>
      <c r="D205" s="362">
        <v>2</v>
      </c>
      <c r="E205" s="858">
        <v>4219900</v>
      </c>
      <c r="F205" s="758" t="s">
        <v>358</v>
      </c>
      <c r="G205" s="855">
        <f>G206+G208+G210+G212</f>
        <v>826</v>
      </c>
      <c r="H205" s="855">
        <f>H206+H208+H210+H212</f>
        <v>0</v>
      </c>
      <c r="I205" s="950">
        <f t="shared" si="55"/>
        <v>826</v>
      </c>
      <c r="J205" s="855">
        <f>J206+J208+J210+J212</f>
        <v>0</v>
      </c>
      <c r="K205" s="950">
        <f t="shared" si="67"/>
        <v>826</v>
      </c>
      <c r="L205" s="855">
        <f>L206+L208+L210+L212</f>
        <v>0</v>
      </c>
      <c r="M205" s="950">
        <f t="shared" si="68"/>
        <v>826</v>
      </c>
      <c r="N205" s="855">
        <f>N206+N208+N210+N212</f>
        <v>0</v>
      </c>
      <c r="O205" s="950">
        <f t="shared" ref="O205:O230" si="71">M205+N205</f>
        <v>826</v>
      </c>
      <c r="P205" s="855">
        <f>P206+P208+P210+P212</f>
        <v>0</v>
      </c>
      <c r="Q205" s="950">
        <f t="shared" si="69"/>
        <v>826</v>
      </c>
      <c r="R205" s="965">
        <f>R206+R208+R210</f>
        <v>826</v>
      </c>
      <c r="S205" s="965">
        <f>S206+S208+S210</f>
        <v>826</v>
      </c>
    </row>
    <row r="206" spans="1:19" hidden="1" x14ac:dyDescent="0.2">
      <c r="A206" s="312" t="s">
        <v>579</v>
      </c>
      <c r="B206" s="299" t="s">
        <v>640</v>
      </c>
      <c r="C206" s="293">
        <v>7</v>
      </c>
      <c r="D206" s="293">
        <v>2</v>
      </c>
      <c r="E206" s="860">
        <v>4219900</v>
      </c>
      <c r="F206" s="298">
        <v>240</v>
      </c>
      <c r="G206" s="966">
        <f>G207</f>
        <v>0</v>
      </c>
      <c r="H206" s="966">
        <f>H207</f>
        <v>0</v>
      </c>
      <c r="I206" s="950">
        <f t="shared" si="55"/>
        <v>0</v>
      </c>
      <c r="J206" s="966">
        <f>J207</f>
        <v>0</v>
      </c>
      <c r="K206" s="950">
        <f t="shared" si="67"/>
        <v>0</v>
      </c>
      <c r="L206" s="966">
        <f>L207</f>
        <v>0</v>
      </c>
      <c r="M206" s="950">
        <f t="shared" si="68"/>
        <v>0</v>
      </c>
      <c r="N206" s="966">
        <f>N207</f>
        <v>0</v>
      </c>
      <c r="O206" s="950">
        <f t="shared" si="71"/>
        <v>0</v>
      </c>
      <c r="P206" s="966">
        <f>P207</f>
        <v>0</v>
      </c>
      <c r="Q206" s="950">
        <f t="shared" si="69"/>
        <v>0</v>
      </c>
      <c r="R206" s="786">
        <f>R207</f>
        <v>0</v>
      </c>
      <c r="S206" s="786">
        <f>S207</f>
        <v>0</v>
      </c>
    </row>
    <row r="207" spans="1:19" hidden="1" x14ac:dyDescent="0.2">
      <c r="A207" s="312" t="s">
        <v>580</v>
      </c>
      <c r="B207" s="299" t="s">
        <v>640</v>
      </c>
      <c r="C207" s="293">
        <v>7</v>
      </c>
      <c r="D207" s="293">
        <v>2</v>
      </c>
      <c r="E207" s="860">
        <v>4219900</v>
      </c>
      <c r="F207" s="298">
        <v>244</v>
      </c>
      <c r="G207" s="966"/>
      <c r="H207" s="966"/>
      <c r="I207" s="950">
        <f t="shared" si="55"/>
        <v>0</v>
      </c>
      <c r="J207" s="966"/>
      <c r="K207" s="950">
        <f t="shared" si="67"/>
        <v>0</v>
      </c>
      <c r="L207" s="966"/>
      <c r="M207" s="950">
        <f t="shared" si="68"/>
        <v>0</v>
      </c>
      <c r="N207" s="966"/>
      <c r="O207" s="950">
        <f t="shared" si="71"/>
        <v>0</v>
      </c>
      <c r="P207" s="966"/>
      <c r="Q207" s="950">
        <f t="shared" si="69"/>
        <v>0</v>
      </c>
      <c r="R207" s="967"/>
      <c r="S207" s="967"/>
    </row>
    <row r="208" spans="1:19" x14ac:dyDescent="0.2">
      <c r="A208" s="312" t="s">
        <v>582</v>
      </c>
      <c r="B208" s="299" t="s">
        <v>640</v>
      </c>
      <c r="C208" s="293">
        <v>7</v>
      </c>
      <c r="D208" s="293">
        <v>2</v>
      </c>
      <c r="E208" s="860">
        <v>4219900</v>
      </c>
      <c r="F208" s="298">
        <v>610</v>
      </c>
      <c r="G208" s="966">
        <f>G209</f>
        <v>658.7</v>
      </c>
      <c r="H208" s="966">
        <f>H209</f>
        <v>0</v>
      </c>
      <c r="I208" s="950">
        <f t="shared" si="55"/>
        <v>658.7</v>
      </c>
      <c r="J208" s="966">
        <f>J209</f>
        <v>0</v>
      </c>
      <c r="K208" s="950">
        <f t="shared" si="67"/>
        <v>658.7</v>
      </c>
      <c r="L208" s="966">
        <f>L209</f>
        <v>0</v>
      </c>
      <c r="M208" s="950">
        <f t="shared" si="68"/>
        <v>658.7</v>
      </c>
      <c r="N208" s="966">
        <f>N209</f>
        <v>0</v>
      </c>
      <c r="O208" s="950">
        <f t="shared" si="71"/>
        <v>658.7</v>
      </c>
      <c r="P208" s="966">
        <f>P209</f>
        <v>0</v>
      </c>
      <c r="Q208" s="950">
        <f t="shared" si="69"/>
        <v>658.7</v>
      </c>
      <c r="R208" s="786">
        <f>R209</f>
        <v>826</v>
      </c>
      <c r="S208" s="786">
        <f>S209</f>
        <v>826</v>
      </c>
    </row>
    <row r="209" spans="1:19" ht="25.5" x14ac:dyDescent="0.2">
      <c r="A209" s="312" t="s">
        <v>590</v>
      </c>
      <c r="B209" s="299" t="s">
        <v>640</v>
      </c>
      <c r="C209" s="293">
        <v>7</v>
      </c>
      <c r="D209" s="293">
        <v>2</v>
      </c>
      <c r="E209" s="860">
        <v>4219900</v>
      </c>
      <c r="F209" s="298">
        <v>611</v>
      </c>
      <c r="G209" s="966">
        <v>658.7</v>
      </c>
      <c r="H209" s="966"/>
      <c r="I209" s="950">
        <f t="shared" si="55"/>
        <v>658.7</v>
      </c>
      <c r="J209" s="966"/>
      <c r="K209" s="950">
        <f t="shared" si="67"/>
        <v>658.7</v>
      </c>
      <c r="L209" s="966"/>
      <c r="M209" s="950">
        <f t="shared" si="68"/>
        <v>658.7</v>
      </c>
      <c r="N209" s="966"/>
      <c r="O209" s="950">
        <f t="shared" si="71"/>
        <v>658.7</v>
      </c>
      <c r="P209" s="966"/>
      <c r="Q209" s="950">
        <f t="shared" si="69"/>
        <v>658.7</v>
      </c>
      <c r="R209" s="967">
        <v>826</v>
      </c>
      <c r="S209" s="967">
        <v>826</v>
      </c>
    </row>
    <row r="210" spans="1:19" x14ac:dyDescent="0.2">
      <c r="A210" s="312" t="s">
        <v>598</v>
      </c>
      <c r="B210" s="299" t="s">
        <v>640</v>
      </c>
      <c r="C210" s="293">
        <v>7</v>
      </c>
      <c r="D210" s="293">
        <v>2</v>
      </c>
      <c r="E210" s="860">
        <v>4219900</v>
      </c>
      <c r="F210" s="298">
        <v>620</v>
      </c>
      <c r="G210" s="966">
        <f>G211</f>
        <v>167.3</v>
      </c>
      <c r="H210" s="966">
        <f>H211</f>
        <v>0</v>
      </c>
      <c r="I210" s="950">
        <f t="shared" si="55"/>
        <v>167.3</v>
      </c>
      <c r="J210" s="966">
        <f>J211</f>
        <v>0</v>
      </c>
      <c r="K210" s="950">
        <f t="shared" si="67"/>
        <v>167.3</v>
      </c>
      <c r="L210" s="966">
        <f>L211</f>
        <v>0</v>
      </c>
      <c r="M210" s="950">
        <f t="shared" si="68"/>
        <v>167.3</v>
      </c>
      <c r="N210" s="966">
        <f>N211</f>
        <v>0</v>
      </c>
      <c r="O210" s="950">
        <f t="shared" si="71"/>
        <v>167.3</v>
      </c>
      <c r="P210" s="966">
        <f>P211</f>
        <v>0</v>
      </c>
      <c r="Q210" s="950">
        <f t="shared" si="69"/>
        <v>167.3</v>
      </c>
      <c r="R210" s="786">
        <f>R211</f>
        <v>0</v>
      </c>
      <c r="S210" s="786">
        <f>S211</f>
        <v>0</v>
      </c>
    </row>
    <row r="211" spans="1:19" ht="25.5" x14ac:dyDescent="0.2">
      <c r="A211" s="312" t="s">
        <v>599</v>
      </c>
      <c r="B211" s="299" t="s">
        <v>640</v>
      </c>
      <c r="C211" s="293">
        <v>7</v>
      </c>
      <c r="D211" s="293">
        <v>2</v>
      </c>
      <c r="E211" s="860">
        <v>4219900</v>
      </c>
      <c r="F211" s="298">
        <v>621</v>
      </c>
      <c r="G211" s="966">
        <v>167.3</v>
      </c>
      <c r="H211" s="966"/>
      <c r="I211" s="950">
        <f t="shared" si="55"/>
        <v>167.3</v>
      </c>
      <c r="J211" s="966"/>
      <c r="K211" s="950">
        <f t="shared" si="67"/>
        <v>167.3</v>
      </c>
      <c r="L211" s="966"/>
      <c r="M211" s="950">
        <f t="shared" si="68"/>
        <v>167.3</v>
      </c>
      <c r="N211" s="966"/>
      <c r="O211" s="950">
        <f t="shared" si="71"/>
        <v>167.3</v>
      </c>
      <c r="P211" s="966"/>
      <c r="Q211" s="950">
        <f t="shared" si="69"/>
        <v>167.3</v>
      </c>
      <c r="R211" s="967"/>
      <c r="S211" s="967"/>
    </row>
    <row r="212" spans="1:19" hidden="1" x14ac:dyDescent="0.2">
      <c r="A212" s="312" t="s">
        <v>1049</v>
      </c>
      <c r="B212" s="299" t="s">
        <v>640</v>
      </c>
      <c r="C212" s="293">
        <v>7</v>
      </c>
      <c r="D212" s="293">
        <v>2</v>
      </c>
      <c r="E212" s="860">
        <v>4219900</v>
      </c>
      <c r="F212" s="298">
        <v>630</v>
      </c>
      <c r="G212" s="966"/>
      <c r="H212" s="966"/>
      <c r="I212" s="950">
        <f t="shared" si="55"/>
        <v>0</v>
      </c>
      <c r="J212" s="966"/>
      <c r="K212" s="950">
        <f t="shared" si="67"/>
        <v>0</v>
      </c>
      <c r="L212" s="966"/>
      <c r="M212" s="950">
        <f t="shared" si="68"/>
        <v>0</v>
      </c>
      <c r="N212" s="966"/>
      <c r="O212" s="950">
        <f t="shared" si="71"/>
        <v>0</v>
      </c>
      <c r="P212" s="966"/>
      <c r="Q212" s="950">
        <f t="shared" si="69"/>
        <v>0</v>
      </c>
      <c r="R212" s="967"/>
      <c r="S212" s="967"/>
    </row>
    <row r="213" spans="1:19" s="869" customFormat="1" x14ac:dyDescent="0.2">
      <c r="A213" s="361" t="s">
        <v>252</v>
      </c>
      <c r="B213" s="355" t="s">
        <v>640</v>
      </c>
      <c r="C213" s="362">
        <v>7</v>
      </c>
      <c r="D213" s="362">
        <v>7</v>
      </c>
      <c r="E213" s="858" t="s">
        <v>358</v>
      </c>
      <c r="F213" s="758" t="s">
        <v>358</v>
      </c>
      <c r="G213" s="855">
        <f>G214</f>
        <v>5587</v>
      </c>
      <c r="H213" s="855">
        <f>H214</f>
        <v>1021.6</v>
      </c>
      <c r="I213" s="950">
        <f t="shared" si="55"/>
        <v>6608.6</v>
      </c>
      <c r="J213" s="855">
        <f>J214</f>
        <v>0</v>
      </c>
      <c r="K213" s="950">
        <f t="shared" si="67"/>
        <v>6608.6</v>
      </c>
      <c r="L213" s="855">
        <f>L214</f>
        <v>3800</v>
      </c>
      <c r="M213" s="950">
        <f t="shared" si="68"/>
        <v>10408.6</v>
      </c>
      <c r="N213" s="855">
        <f>N214</f>
        <v>0</v>
      </c>
      <c r="O213" s="950">
        <f t="shared" si="71"/>
        <v>10408.6</v>
      </c>
      <c r="P213" s="855">
        <f>P214</f>
        <v>-1934.7</v>
      </c>
      <c r="Q213" s="950">
        <f t="shared" si="69"/>
        <v>8473.9</v>
      </c>
      <c r="R213" s="965">
        <f>R214</f>
        <v>3569.1</v>
      </c>
      <c r="S213" s="965">
        <f>S214</f>
        <v>2222.4</v>
      </c>
    </row>
    <row r="214" spans="1:19" s="869" customFormat="1" x14ac:dyDescent="0.2">
      <c r="A214" s="361" t="s">
        <v>791</v>
      </c>
      <c r="B214" s="355" t="s">
        <v>640</v>
      </c>
      <c r="C214" s="362">
        <v>7</v>
      </c>
      <c r="D214" s="362">
        <v>7</v>
      </c>
      <c r="E214" s="858">
        <v>4320200</v>
      </c>
      <c r="F214" s="758" t="s">
        <v>358</v>
      </c>
      <c r="G214" s="855">
        <f>SUM(G215)</f>
        <v>5587</v>
      </c>
      <c r="H214" s="855">
        <f>SUM(H215+H217)</f>
        <v>1021.6</v>
      </c>
      <c r="I214" s="950">
        <f>SUM(G214:H214)</f>
        <v>6608.6</v>
      </c>
      <c r="J214" s="855">
        <f>SUM(J215+J217)</f>
        <v>0</v>
      </c>
      <c r="K214" s="950">
        <f>SUM(I214:J214)</f>
        <v>6608.6</v>
      </c>
      <c r="L214" s="855">
        <f>SUM(L215+L217)</f>
        <v>3800</v>
      </c>
      <c r="M214" s="950">
        <f>SUM(K214:L214)</f>
        <v>10408.6</v>
      </c>
      <c r="N214" s="855">
        <f>SUM(N215+N217)</f>
        <v>0</v>
      </c>
      <c r="O214" s="950">
        <f t="shared" si="71"/>
        <v>10408.6</v>
      </c>
      <c r="P214" s="855">
        <f>SUM(P215+P217)</f>
        <v>-1934.7</v>
      </c>
      <c r="Q214" s="950">
        <f>SUM(O214:P214)</f>
        <v>8473.9</v>
      </c>
      <c r="R214" s="965">
        <f t="shared" ref="R214:S215" si="72">SUM(R215)</f>
        <v>3569.1</v>
      </c>
      <c r="S214" s="965">
        <f t="shared" si="72"/>
        <v>2222.4</v>
      </c>
    </row>
    <row r="215" spans="1:19" x14ac:dyDescent="0.2">
      <c r="A215" s="312" t="s">
        <v>562</v>
      </c>
      <c r="B215" s="299" t="s">
        <v>640</v>
      </c>
      <c r="C215" s="293">
        <v>7</v>
      </c>
      <c r="D215" s="293">
        <v>7</v>
      </c>
      <c r="E215" s="860">
        <v>4320200</v>
      </c>
      <c r="F215" s="298">
        <v>240</v>
      </c>
      <c r="G215" s="966">
        <f>SUM(G216)</f>
        <v>5587</v>
      </c>
      <c r="H215" s="966">
        <f>SUM(H216)</f>
        <v>-422.1</v>
      </c>
      <c r="I215" s="950">
        <f t="shared" si="55"/>
        <v>5164.8999999999996</v>
      </c>
      <c r="J215" s="966">
        <f>SUM(J216)</f>
        <v>0</v>
      </c>
      <c r="K215" s="950">
        <f t="shared" ref="K215:K218" si="73">SUM(I215:J215)</f>
        <v>5164.8999999999996</v>
      </c>
      <c r="L215" s="966">
        <f>SUM(L216)</f>
        <v>3800</v>
      </c>
      <c r="M215" s="950">
        <f t="shared" ref="M215:M218" si="74">SUM(K215:L215)</f>
        <v>8964.9</v>
      </c>
      <c r="N215" s="966">
        <f>SUM(N216)</f>
        <v>0</v>
      </c>
      <c r="O215" s="950">
        <f t="shared" si="71"/>
        <v>8964.9</v>
      </c>
      <c r="P215" s="966">
        <f>SUM(P216)</f>
        <v>-3800</v>
      </c>
      <c r="Q215" s="950">
        <f t="shared" ref="Q215:Q218" si="75">SUM(O215:P215)</f>
        <v>5164.8999999999996</v>
      </c>
      <c r="R215" s="786">
        <f t="shared" si="72"/>
        <v>3569.1</v>
      </c>
      <c r="S215" s="786">
        <f t="shared" si="72"/>
        <v>2222.4</v>
      </c>
    </row>
    <row r="216" spans="1:19" x14ac:dyDescent="0.2">
      <c r="A216" s="312" t="s">
        <v>563</v>
      </c>
      <c r="B216" s="299" t="s">
        <v>640</v>
      </c>
      <c r="C216" s="293">
        <v>7</v>
      </c>
      <c r="D216" s="293">
        <v>7</v>
      </c>
      <c r="E216" s="860">
        <v>4320200</v>
      </c>
      <c r="F216" s="298">
        <v>244</v>
      </c>
      <c r="G216" s="966">
        <v>5587</v>
      </c>
      <c r="H216" s="966">
        <v>-422.1</v>
      </c>
      <c r="I216" s="950">
        <f t="shared" si="55"/>
        <v>5164.8999999999996</v>
      </c>
      <c r="J216" s="966"/>
      <c r="K216" s="950">
        <f t="shared" si="73"/>
        <v>5164.8999999999996</v>
      </c>
      <c r="L216" s="966">
        <v>3800</v>
      </c>
      <c r="M216" s="950">
        <f t="shared" si="74"/>
        <v>8964.9</v>
      </c>
      <c r="N216" s="966"/>
      <c r="O216" s="950">
        <f t="shared" si="71"/>
        <v>8964.9</v>
      </c>
      <c r="P216" s="966">
        <v>-3800</v>
      </c>
      <c r="Q216" s="950">
        <f t="shared" si="75"/>
        <v>5164.8999999999996</v>
      </c>
      <c r="R216" s="786">
        <v>3569.1</v>
      </c>
      <c r="S216" s="967">
        <v>2222.4</v>
      </c>
    </row>
    <row r="217" spans="1:19" x14ac:dyDescent="0.2">
      <c r="A217" s="312" t="s">
        <v>598</v>
      </c>
      <c r="B217" s="299" t="s">
        <v>640</v>
      </c>
      <c r="C217" s="293">
        <v>7</v>
      </c>
      <c r="D217" s="293">
        <v>7</v>
      </c>
      <c r="E217" s="860">
        <v>4320200</v>
      </c>
      <c r="F217" s="298">
        <v>620</v>
      </c>
      <c r="G217" s="966"/>
      <c r="H217" s="966">
        <f>H218</f>
        <v>1443.7</v>
      </c>
      <c r="I217" s="950">
        <f t="shared" si="55"/>
        <v>1443.7</v>
      </c>
      <c r="J217" s="966">
        <f>J218</f>
        <v>0</v>
      </c>
      <c r="K217" s="950">
        <f t="shared" si="73"/>
        <v>1443.7</v>
      </c>
      <c r="L217" s="966">
        <f>L218</f>
        <v>0</v>
      </c>
      <c r="M217" s="950">
        <f t="shared" si="74"/>
        <v>1443.7</v>
      </c>
      <c r="N217" s="966">
        <f>N218</f>
        <v>0</v>
      </c>
      <c r="O217" s="950">
        <f t="shared" si="71"/>
        <v>1443.7</v>
      </c>
      <c r="P217" s="966">
        <f>P218</f>
        <v>1865.3</v>
      </c>
      <c r="Q217" s="950">
        <f t="shared" si="75"/>
        <v>3309</v>
      </c>
      <c r="R217" s="786"/>
      <c r="S217" s="967"/>
    </row>
    <row r="218" spans="1:19" x14ac:dyDescent="0.2">
      <c r="A218" s="312" t="s">
        <v>600</v>
      </c>
      <c r="B218" s="299" t="s">
        <v>640</v>
      </c>
      <c r="C218" s="293">
        <v>7</v>
      </c>
      <c r="D218" s="293">
        <v>7</v>
      </c>
      <c r="E218" s="860">
        <v>4320200</v>
      </c>
      <c r="F218" s="298">
        <v>622</v>
      </c>
      <c r="G218" s="966"/>
      <c r="H218" s="966">
        <v>1443.7</v>
      </c>
      <c r="I218" s="950">
        <f t="shared" si="55"/>
        <v>1443.7</v>
      </c>
      <c r="J218" s="966"/>
      <c r="K218" s="950">
        <f t="shared" si="73"/>
        <v>1443.7</v>
      </c>
      <c r="L218" s="966"/>
      <c r="M218" s="950">
        <f t="shared" si="74"/>
        <v>1443.7</v>
      </c>
      <c r="N218" s="966"/>
      <c r="O218" s="950">
        <f t="shared" si="71"/>
        <v>1443.7</v>
      </c>
      <c r="P218" s="966">
        <v>1865.3</v>
      </c>
      <c r="Q218" s="950">
        <f t="shared" si="75"/>
        <v>3309</v>
      </c>
      <c r="R218" s="786"/>
      <c r="S218" s="967"/>
    </row>
    <row r="219" spans="1:19" s="869" customFormat="1" x14ac:dyDescent="0.2">
      <c r="A219" s="361" t="s">
        <v>364</v>
      </c>
      <c r="B219" s="355" t="s">
        <v>640</v>
      </c>
      <c r="C219" s="362">
        <v>7</v>
      </c>
      <c r="D219" s="362">
        <v>9</v>
      </c>
      <c r="E219" s="858"/>
      <c r="F219" s="758"/>
      <c r="G219" s="855">
        <f>G220+G223</f>
        <v>63393</v>
      </c>
      <c r="H219" s="855">
        <f t="shared" ref="H219:I219" si="76">H220+H223</f>
        <v>0</v>
      </c>
      <c r="I219" s="855">
        <f t="shared" si="76"/>
        <v>63393</v>
      </c>
      <c r="J219" s="855">
        <f t="shared" ref="J219:K219" si="77">J220+J223</f>
        <v>0</v>
      </c>
      <c r="K219" s="855">
        <f t="shared" si="77"/>
        <v>63393</v>
      </c>
      <c r="L219" s="855">
        <f t="shared" ref="L219:M219" si="78">L220+L223</f>
        <v>0</v>
      </c>
      <c r="M219" s="855">
        <f t="shared" si="78"/>
        <v>63393</v>
      </c>
      <c r="N219" s="855">
        <f t="shared" ref="N219" si="79">N220+N223</f>
        <v>0</v>
      </c>
      <c r="O219" s="950">
        <f t="shared" si="71"/>
        <v>63393</v>
      </c>
      <c r="P219" s="855">
        <f t="shared" ref="P219:Q219" si="80">P220+P223</f>
        <v>-9362</v>
      </c>
      <c r="Q219" s="855">
        <f t="shared" si="80"/>
        <v>54031</v>
      </c>
      <c r="R219" s="965">
        <f t="shared" ref="R219:S224" si="81">R220</f>
        <v>64428</v>
      </c>
      <c r="S219" s="965">
        <f t="shared" si="81"/>
        <v>64323</v>
      </c>
    </row>
    <row r="220" spans="1:19" s="869" customFormat="1" ht="51" x14ac:dyDescent="0.2">
      <c r="A220" s="361" t="s">
        <v>648</v>
      </c>
      <c r="B220" s="355" t="s">
        <v>640</v>
      </c>
      <c r="C220" s="362">
        <v>7</v>
      </c>
      <c r="D220" s="362">
        <v>9</v>
      </c>
      <c r="E220" s="858"/>
      <c r="F220" s="758"/>
      <c r="G220" s="855">
        <f>G221</f>
        <v>125</v>
      </c>
      <c r="H220" s="855">
        <f t="shared" ref="H220:Q220" si="82">H221</f>
        <v>0</v>
      </c>
      <c r="I220" s="855">
        <f t="shared" si="82"/>
        <v>125</v>
      </c>
      <c r="J220" s="855">
        <f t="shared" si="82"/>
        <v>0</v>
      </c>
      <c r="K220" s="855">
        <f t="shared" si="82"/>
        <v>125</v>
      </c>
      <c r="L220" s="855">
        <f t="shared" si="82"/>
        <v>0</v>
      </c>
      <c r="M220" s="855">
        <f t="shared" si="82"/>
        <v>125</v>
      </c>
      <c r="N220" s="855">
        <f t="shared" si="82"/>
        <v>0</v>
      </c>
      <c r="O220" s="950">
        <f t="shared" si="71"/>
        <v>125</v>
      </c>
      <c r="P220" s="855">
        <f t="shared" si="82"/>
        <v>0</v>
      </c>
      <c r="Q220" s="855">
        <f t="shared" si="82"/>
        <v>125</v>
      </c>
      <c r="R220" s="855">
        <f t="shared" ref="R220:S220" si="83">SUM(R221+R224)</f>
        <v>64428</v>
      </c>
      <c r="S220" s="855">
        <f t="shared" si="83"/>
        <v>64323</v>
      </c>
    </row>
    <row r="221" spans="1:19" s="869" customFormat="1" x14ac:dyDescent="0.2">
      <c r="A221" s="312" t="s">
        <v>579</v>
      </c>
      <c r="B221" s="299" t="s">
        <v>640</v>
      </c>
      <c r="C221" s="293">
        <v>7</v>
      </c>
      <c r="D221" s="293">
        <v>9</v>
      </c>
      <c r="E221" s="860">
        <v>4529900</v>
      </c>
      <c r="F221" s="298">
        <v>240</v>
      </c>
      <c r="G221" s="786">
        <f t="shared" ref="G221:P221" si="84">SUM(G222)</f>
        <v>125</v>
      </c>
      <c r="H221" s="786">
        <f t="shared" si="84"/>
        <v>0</v>
      </c>
      <c r="I221" s="950">
        <f t="shared" si="55"/>
        <v>125</v>
      </c>
      <c r="J221" s="786">
        <f t="shared" si="84"/>
        <v>0</v>
      </c>
      <c r="K221" s="950">
        <f t="shared" ref="K221:K222" si="85">SUM(I221:J221)</f>
        <v>125</v>
      </c>
      <c r="L221" s="786">
        <f t="shared" si="84"/>
        <v>0</v>
      </c>
      <c r="M221" s="950">
        <f t="shared" ref="M221:M222" si="86">SUM(K221:L221)</f>
        <v>125</v>
      </c>
      <c r="N221" s="786">
        <f t="shared" si="84"/>
        <v>0</v>
      </c>
      <c r="O221" s="950">
        <f t="shared" si="71"/>
        <v>125</v>
      </c>
      <c r="P221" s="786">
        <f t="shared" si="84"/>
        <v>0</v>
      </c>
      <c r="Q221" s="950">
        <f t="shared" ref="Q221:Q222" si="87">SUM(O221:P221)</f>
        <v>125</v>
      </c>
      <c r="R221" s="786">
        <f t="shared" ref="R221:S221" si="88">SUM(R222)</f>
        <v>0</v>
      </c>
      <c r="S221" s="786">
        <f t="shared" si="88"/>
        <v>0</v>
      </c>
    </row>
    <row r="222" spans="1:19" s="869" customFormat="1" x14ac:dyDescent="0.2">
      <c r="A222" s="312" t="s">
        <v>580</v>
      </c>
      <c r="B222" s="299" t="s">
        <v>640</v>
      </c>
      <c r="C222" s="293">
        <v>7</v>
      </c>
      <c r="D222" s="293">
        <v>9</v>
      </c>
      <c r="E222" s="860">
        <v>4529900</v>
      </c>
      <c r="F222" s="298">
        <v>244</v>
      </c>
      <c r="G222" s="966">
        <v>125</v>
      </c>
      <c r="H222" s="966"/>
      <c r="I222" s="950">
        <f t="shared" si="55"/>
        <v>125</v>
      </c>
      <c r="J222" s="966"/>
      <c r="K222" s="950">
        <f t="shared" si="85"/>
        <v>125</v>
      </c>
      <c r="L222" s="966"/>
      <c r="M222" s="950">
        <f t="shared" si="86"/>
        <v>125</v>
      </c>
      <c r="N222" s="966"/>
      <c r="O222" s="950">
        <f t="shared" si="71"/>
        <v>125</v>
      </c>
      <c r="P222" s="966"/>
      <c r="Q222" s="950">
        <f t="shared" si="87"/>
        <v>125</v>
      </c>
      <c r="R222" s="786"/>
      <c r="S222" s="786"/>
    </row>
    <row r="223" spans="1:19" s="869" customFormat="1" ht="25.5" x14ac:dyDescent="0.2">
      <c r="A223" s="361" t="s">
        <v>646</v>
      </c>
      <c r="B223" s="355" t="s">
        <v>640</v>
      </c>
      <c r="C223" s="362">
        <v>7</v>
      </c>
      <c r="D223" s="362">
        <v>9</v>
      </c>
      <c r="E223" s="858">
        <v>4359900</v>
      </c>
      <c r="F223" s="758"/>
      <c r="G223" s="855">
        <f>G224</f>
        <v>63268</v>
      </c>
      <c r="H223" s="855">
        <f t="shared" ref="H223:Q223" si="89">H224</f>
        <v>0</v>
      </c>
      <c r="I223" s="855">
        <f t="shared" si="89"/>
        <v>63268</v>
      </c>
      <c r="J223" s="855">
        <f t="shared" si="89"/>
        <v>0</v>
      </c>
      <c r="K223" s="855">
        <f t="shared" si="89"/>
        <v>63268</v>
      </c>
      <c r="L223" s="855">
        <f t="shared" si="89"/>
        <v>0</v>
      </c>
      <c r="M223" s="855">
        <f t="shared" si="89"/>
        <v>63268</v>
      </c>
      <c r="N223" s="855">
        <f t="shared" si="89"/>
        <v>0</v>
      </c>
      <c r="O223" s="950">
        <f t="shared" si="71"/>
        <v>63268</v>
      </c>
      <c r="P223" s="855">
        <f t="shared" si="89"/>
        <v>-9362</v>
      </c>
      <c r="Q223" s="855">
        <f t="shared" si="89"/>
        <v>53906</v>
      </c>
      <c r="R223" s="965"/>
      <c r="S223" s="965"/>
    </row>
    <row r="224" spans="1:19" x14ac:dyDescent="0.2">
      <c r="A224" s="312" t="s">
        <v>598</v>
      </c>
      <c r="B224" s="299" t="s">
        <v>640</v>
      </c>
      <c r="C224" s="293">
        <v>7</v>
      </c>
      <c r="D224" s="293">
        <v>9</v>
      </c>
      <c r="E224" s="860">
        <v>4359900</v>
      </c>
      <c r="F224" s="298">
        <v>620</v>
      </c>
      <c r="G224" s="966">
        <f t="shared" ref="G224" si="90">G225</f>
        <v>63268</v>
      </c>
      <c r="H224" s="966">
        <f>SUM(H225)</f>
        <v>0</v>
      </c>
      <c r="I224" s="950">
        <f t="shared" ref="I224:I230" si="91">SUM(G224:H224)</f>
        <v>63268</v>
      </c>
      <c r="J224" s="966">
        <f>SUM(J225)</f>
        <v>0</v>
      </c>
      <c r="K224" s="950">
        <f t="shared" ref="K224:K230" si="92">SUM(I224:J224)</f>
        <v>63268</v>
      </c>
      <c r="L224" s="966">
        <f>SUM(L225)</f>
        <v>0</v>
      </c>
      <c r="M224" s="950">
        <f t="shared" ref="M224:M230" si="93">SUM(K224:L224)</f>
        <v>63268</v>
      </c>
      <c r="N224" s="966">
        <f>SUM(N225)</f>
        <v>0</v>
      </c>
      <c r="O224" s="950">
        <f t="shared" si="71"/>
        <v>63268</v>
      </c>
      <c r="P224" s="966">
        <f>SUM(P225)</f>
        <v>-9362</v>
      </c>
      <c r="Q224" s="950">
        <f t="shared" ref="Q224:Q230" si="94">SUM(O224:P224)</f>
        <v>53906</v>
      </c>
      <c r="R224" s="786">
        <f t="shared" si="81"/>
        <v>64428</v>
      </c>
      <c r="S224" s="786">
        <f t="shared" si="81"/>
        <v>64323</v>
      </c>
    </row>
    <row r="225" spans="1:19" ht="25.5" x14ac:dyDescent="0.2">
      <c r="A225" s="312" t="s">
        <v>599</v>
      </c>
      <c r="B225" s="299" t="s">
        <v>640</v>
      </c>
      <c r="C225" s="293">
        <v>7</v>
      </c>
      <c r="D225" s="293">
        <v>9</v>
      </c>
      <c r="E225" s="860">
        <v>4359900</v>
      </c>
      <c r="F225" s="298">
        <v>621</v>
      </c>
      <c r="G225" s="966">
        <v>63268</v>
      </c>
      <c r="H225" s="966"/>
      <c r="I225" s="950">
        <f t="shared" si="91"/>
        <v>63268</v>
      </c>
      <c r="J225" s="966"/>
      <c r="K225" s="950">
        <f t="shared" si="92"/>
        <v>63268</v>
      </c>
      <c r="L225" s="966"/>
      <c r="M225" s="950">
        <f t="shared" si="93"/>
        <v>63268</v>
      </c>
      <c r="N225" s="966"/>
      <c r="O225" s="950">
        <f t="shared" si="71"/>
        <v>63268</v>
      </c>
      <c r="P225" s="966">
        <v>-9362</v>
      </c>
      <c r="Q225" s="950">
        <f t="shared" si="94"/>
        <v>53906</v>
      </c>
      <c r="R225" s="967">
        <v>64428</v>
      </c>
      <c r="S225" s="967">
        <v>64323</v>
      </c>
    </row>
    <row r="226" spans="1:19" s="869" customFormat="1" x14ac:dyDescent="0.2">
      <c r="A226" s="883" t="s">
        <v>367</v>
      </c>
      <c r="B226" s="355" t="s">
        <v>640</v>
      </c>
      <c r="C226" s="362">
        <v>10</v>
      </c>
      <c r="D226" s="362"/>
      <c r="E226" s="858"/>
      <c r="F226" s="758"/>
      <c r="G226" s="954">
        <f>SUM(G227)</f>
        <v>14827</v>
      </c>
      <c r="H226" s="954">
        <f>SUM(H227)</f>
        <v>0</v>
      </c>
      <c r="I226" s="950">
        <f t="shared" si="91"/>
        <v>14827</v>
      </c>
      <c r="J226" s="954">
        <f>SUM(J227)</f>
        <v>0</v>
      </c>
      <c r="K226" s="950">
        <f t="shared" si="92"/>
        <v>14827</v>
      </c>
      <c r="L226" s="954">
        <f>SUM(L227)</f>
        <v>0</v>
      </c>
      <c r="M226" s="950">
        <f t="shared" si="93"/>
        <v>14827</v>
      </c>
      <c r="N226" s="954">
        <f>SUM(N227)</f>
        <v>0</v>
      </c>
      <c r="O226" s="950">
        <f t="shared" si="71"/>
        <v>14827</v>
      </c>
      <c r="P226" s="954">
        <f>SUM(P227)</f>
        <v>0</v>
      </c>
      <c r="Q226" s="950">
        <f t="shared" si="94"/>
        <v>14827</v>
      </c>
      <c r="R226" s="955">
        <f>SUM(R227)</f>
        <v>15351</v>
      </c>
      <c r="S226" s="955">
        <f>SUM(S227)</f>
        <v>15351</v>
      </c>
    </row>
    <row r="227" spans="1:19" s="869" customFormat="1" x14ac:dyDescent="0.2">
      <c r="A227" s="361" t="s">
        <v>368</v>
      </c>
      <c r="B227" s="355" t="s">
        <v>640</v>
      </c>
      <c r="C227" s="362">
        <v>10</v>
      </c>
      <c r="D227" s="362">
        <v>4</v>
      </c>
      <c r="E227" s="858"/>
      <c r="F227" s="758"/>
      <c r="G227" s="954">
        <f t="shared" ref="G227:P229" si="95">G228</f>
        <v>14827</v>
      </c>
      <c r="H227" s="954">
        <f t="shared" si="95"/>
        <v>0</v>
      </c>
      <c r="I227" s="950">
        <f t="shared" si="91"/>
        <v>14827</v>
      </c>
      <c r="J227" s="954">
        <f t="shared" si="95"/>
        <v>0</v>
      </c>
      <c r="K227" s="950">
        <f t="shared" si="92"/>
        <v>14827</v>
      </c>
      <c r="L227" s="954">
        <f t="shared" si="95"/>
        <v>0</v>
      </c>
      <c r="M227" s="950">
        <f t="shared" si="93"/>
        <v>14827</v>
      </c>
      <c r="N227" s="954">
        <f t="shared" si="95"/>
        <v>0</v>
      </c>
      <c r="O227" s="950">
        <f t="shared" si="71"/>
        <v>14827</v>
      </c>
      <c r="P227" s="954">
        <f t="shared" si="95"/>
        <v>0</v>
      </c>
      <c r="Q227" s="950">
        <f t="shared" si="94"/>
        <v>14827</v>
      </c>
      <c r="R227" s="955">
        <f t="shared" ref="R227:S229" si="96">R228</f>
        <v>15351</v>
      </c>
      <c r="S227" s="955">
        <f t="shared" si="96"/>
        <v>15351</v>
      </c>
    </row>
    <row r="228" spans="1:19" s="869" customFormat="1" ht="51" x14ac:dyDescent="0.2">
      <c r="A228" s="361" t="s">
        <v>648</v>
      </c>
      <c r="B228" s="355" t="s">
        <v>640</v>
      </c>
      <c r="C228" s="362">
        <v>10</v>
      </c>
      <c r="D228" s="362">
        <v>4</v>
      </c>
      <c r="E228" s="858">
        <v>5201002</v>
      </c>
      <c r="F228" s="758" t="s">
        <v>358</v>
      </c>
      <c r="G228" s="954">
        <f t="shared" si="95"/>
        <v>14827</v>
      </c>
      <c r="H228" s="954">
        <f t="shared" si="95"/>
        <v>0</v>
      </c>
      <c r="I228" s="950">
        <f t="shared" si="91"/>
        <v>14827</v>
      </c>
      <c r="J228" s="954">
        <f t="shared" si="95"/>
        <v>0</v>
      </c>
      <c r="K228" s="950">
        <f t="shared" si="92"/>
        <v>14827</v>
      </c>
      <c r="L228" s="954">
        <f t="shared" si="95"/>
        <v>0</v>
      </c>
      <c r="M228" s="950">
        <f t="shared" si="93"/>
        <v>14827</v>
      </c>
      <c r="N228" s="954">
        <f t="shared" si="95"/>
        <v>0</v>
      </c>
      <c r="O228" s="950">
        <f t="shared" si="71"/>
        <v>14827</v>
      </c>
      <c r="P228" s="954">
        <f t="shared" si="95"/>
        <v>0</v>
      </c>
      <c r="Q228" s="950">
        <f t="shared" si="94"/>
        <v>14827</v>
      </c>
      <c r="R228" s="955">
        <f t="shared" si="96"/>
        <v>15351</v>
      </c>
      <c r="S228" s="955">
        <f t="shared" si="96"/>
        <v>15351</v>
      </c>
    </row>
    <row r="229" spans="1:19" x14ac:dyDescent="0.2">
      <c r="A229" s="312" t="s">
        <v>612</v>
      </c>
      <c r="B229" s="299" t="s">
        <v>640</v>
      </c>
      <c r="C229" s="293">
        <v>10</v>
      </c>
      <c r="D229" s="293">
        <v>4</v>
      </c>
      <c r="E229" s="860">
        <v>5201002</v>
      </c>
      <c r="F229" s="298">
        <v>320</v>
      </c>
      <c r="G229" s="956">
        <f t="shared" si="95"/>
        <v>14827</v>
      </c>
      <c r="H229" s="956">
        <f t="shared" si="95"/>
        <v>0</v>
      </c>
      <c r="I229" s="950">
        <f t="shared" si="91"/>
        <v>14827</v>
      </c>
      <c r="J229" s="956">
        <f t="shared" si="95"/>
        <v>0</v>
      </c>
      <c r="K229" s="950">
        <f t="shared" si="92"/>
        <v>14827</v>
      </c>
      <c r="L229" s="956">
        <f t="shared" si="95"/>
        <v>0</v>
      </c>
      <c r="M229" s="950">
        <f t="shared" si="93"/>
        <v>14827</v>
      </c>
      <c r="N229" s="956">
        <f t="shared" si="95"/>
        <v>0</v>
      </c>
      <c r="O229" s="950">
        <f t="shared" si="71"/>
        <v>14827</v>
      </c>
      <c r="P229" s="956">
        <f t="shared" si="95"/>
        <v>0</v>
      </c>
      <c r="Q229" s="950">
        <f t="shared" si="94"/>
        <v>14827</v>
      </c>
      <c r="R229" s="958">
        <f t="shared" si="96"/>
        <v>15351</v>
      </c>
      <c r="S229" s="958">
        <f t="shared" si="96"/>
        <v>15351</v>
      </c>
    </row>
    <row r="230" spans="1:19" ht="25.5" x14ac:dyDescent="0.2">
      <c r="A230" s="312" t="s">
        <v>625</v>
      </c>
      <c r="B230" s="299" t="s">
        <v>640</v>
      </c>
      <c r="C230" s="293">
        <v>10</v>
      </c>
      <c r="D230" s="293">
        <v>4</v>
      </c>
      <c r="E230" s="860">
        <v>5201002</v>
      </c>
      <c r="F230" s="298">
        <v>321</v>
      </c>
      <c r="G230" s="956">
        <v>14827</v>
      </c>
      <c r="H230" s="956"/>
      <c r="I230" s="950">
        <f t="shared" si="91"/>
        <v>14827</v>
      </c>
      <c r="J230" s="956"/>
      <c r="K230" s="950">
        <f t="shared" si="92"/>
        <v>14827</v>
      </c>
      <c r="L230" s="956"/>
      <c r="M230" s="950">
        <f t="shared" si="93"/>
        <v>14827</v>
      </c>
      <c r="N230" s="956"/>
      <c r="O230" s="950">
        <f t="shared" si="71"/>
        <v>14827</v>
      </c>
      <c r="P230" s="956"/>
      <c r="Q230" s="950">
        <f t="shared" si="94"/>
        <v>14827</v>
      </c>
      <c r="R230" s="958">
        <v>15351</v>
      </c>
      <c r="S230" s="958">
        <v>15351</v>
      </c>
    </row>
  </sheetData>
  <mergeCells count="10">
    <mergeCell ref="A6:S6"/>
    <mergeCell ref="A8:A9"/>
    <mergeCell ref="B8:B9"/>
    <mergeCell ref="C8:C9"/>
    <mergeCell ref="D8:D9"/>
    <mergeCell ref="E8:E9"/>
    <mergeCell ref="F8:F9"/>
    <mergeCell ref="R8:R9"/>
    <mergeCell ref="S8:S9"/>
    <mergeCell ref="O8:Q8"/>
  </mergeCells>
  <pageMargins left="0.82677165354330717" right="0.15748031496062992" top="0.82677165354330717" bottom="0.94488188976377963" header="0.15748031496062992" footer="0.15748031496062992"/>
  <pageSetup paperSize="9" scale="53" fitToHeight="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30"/>
  <sheetViews>
    <sheetView zoomScaleNormal="100" zoomScaleSheetLayoutView="100" workbookViewId="0">
      <selection activeCell="T14" sqref="T14"/>
    </sheetView>
  </sheetViews>
  <sheetFormatPr defaultColWidth="9.140625" defaultRowHeight="12.75" outlineLevelCol="1" x14ac:dyDescent="0.2"/>
  <cols>
    <col min="1" max="1" width="55" style="868" customWidth="1"/>
    <col min="2" max="2" width="4.28515625" style="887" customWidth="1"/>
    <col min="3" max="3" width="5.28515625" style="868" customWidth="1"/>
    <col min="4" max="4" width="5" style="868" customWidth="1"/>
    <col min="5" max="5" width="8.5703125" style="868" customWidth="1"/>
    <col min="6" max="6" width="5.28515625" style="921" customWidth="1"/>
    <col min="7" max="7" width="12.28515625" style="868" hidden="1" customWidth="1" outlineLevel="1"/>
    <col min="8" max="8" width="11.5703125" style="868" hidden="1" customWidth="1" outlineLevel="1"/>
    <col min="9" max="9" width="12.28515625" style="868" hidden="1" customWidth="1" outlineLevel="1"/>
    <col min="10" max="10" width="12.140625" style="868" hidden="1" customWidth="1" outlineLevel="1"/>
    <col min="11" max="11" width="11.7109375" style="868" hidden="1" customWidth="1" outlineLevel="1"/>
    <col min="12" max="12" width="11.28515625" style="868" hidden="1" customWidth="1" outlineLevel="1"/>
    <col min="13" max="14" width="10.28515625" style="868" hidden="1" customWidth="1" outlineLevel="1"/>
    <col min="15" max="15" width="10.28515625" style="868" customWidth="1" collapsed="1"/>
    <col min="16" max="17" width="10.28515625" style="868" customWidth="1"/>
    <col min="18" max="18" width="12.42578125" style="868" customWidth="1"/>
    <col min="19" max="19" width="12.5703125" style="868" customWidth="1"/>
    <col min="20" max="20" width="7.5703125" style="868" customWidth="1"/>
    <col min="21" max="21" width="15.42578125" style="868" customWidth="1"/>
    <col min="22" max="22" width="10.7109375" style="868" bestFit="1" customWidth="1"/>
    <col min="23" max="16384" width="9.140625" style="868"/>
  </cols>
  <sheetData>
    <row r="1" spans="1:22" s="892" customFormat="1" ht="16.5" customHeight="1" x14ac:dyDescent="0.25">
      <c r="A1" s="888"/>
      <c r="B1" s="889"/>
      <c r="C1" s="888"/>
      <c r="D1" s="888"/>
      <c r="E1" s="888"/>
      <c r="F1" s="890"/>
      <c r="G1" s="888"/>
      <c r="H1" s="888"/>
      <c r="I1" s="888"/>
      <c r="J1" s="888"/>
      <c r="K1" s="888"/>
      <c r="L1" s="888"/>
      <c r="M1" s="888"/>
      <c r="N1" s="888"/>
      <c r="O1" s="888"/>
      <c r="P1" s="888"/>
      <c r="Q1" s="888"/>
      <c r="R1" s="1051" t="s">
        <v>815</v>
      </c>
      <c r="S1" s="1051"/>
      <c r="T1" s="891"/>
      <c r="U1" s="891"/>
    </row>
    <row r="2" spans="1:22" s="892" customFormat="1" ht="14.25" customHeight="1" x14ac:dyDescent="0.25">
      <c r="A2" s="888"/>
      <c r="B2" s="889"/>
      <c r="C2" s="888"/>
      <c r="D2" s="888"/>
      <c r="E2" s="888"/>
      <c r="F2" s="890"/>
      <c r="G2" s="888"/>
      <c r="H2" s="888"/>
      <c r="I2" s="888"/>
      <c r="J2" s="888"/>
      <c r="K2" s="888"/>
      <c r="L2" s="888"/>
      <c r="M2" s="888"/>
      <c r="N2" s="888"/>
      <c r="O2" s="888"/>
      <c r="P2" s="888"/>
      <c r="Q2" s="888"/>
      <c r="R2" s="1051" t="s">
        <v>351</v>
      </c>
      <c r="S2" s="1051"/>
      <c r="T2" s="891"/>
      <c r="U2" s="891"/>
    </row>
    <row r="3" spans="1:22" s="892" customFormat="1" ht="12.75" customHeight="1" x14ac:dyDescent="0.25">
      <c r="A3" s="888"/>
      <c r="B3" s="889"/>
      <c r="C3" s="888"/>
      <c r="D3" s="888"/>
      <c r="E3" s="888"/>
      <c r="F3" s="890"/>
      <c r="G3" s="888"/>
      <c r="H3" s="888"/>
      <c r="I3" s="888"/>
      <c r="J3" s="888"/>
      <c r="K3" s="888"/>
      <c r="L3" s="888"/>
      <c r="M3" s="888"/>
      <c r="N3" s="888"/>
      <c r="O3" s="888"/>
      <c r="P3" s="888"/>
      <c r="Q3" s="888"/>
      <c r="R3" s="970" t="s">
        <v>352</v>
      </c>
      <c r="S3" s="970"/>
      <c r="T3" s="891"/>
      <c r="U3" s="891"/>
    </row>
    <row r="4" spans="1:22" s="892" customFormat="1" ht="15.75" customHeight="1" x14ac:dyDescent="0.25">
      <c r="A4" s="888"/>
      <c r="B4" s="889"/>
      <c r="C4" s="888"/>
      <c r="D4" s="888"/>
      <c r="E4" s="888"/>
      <c r="F4" s="890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1051" t="s">
        <v>1315</v>
      </c>
      <c r="S4" s="1051"/>
      <c r="T4" s="891"/>
      <c r="U4" s="891"/>
    </row>
    <row r="5" spans="1:22" ht="12.75" customHeight="1" x14ac:dyDescent="0.2">
      <c r="A5" s="866"/>
      <c r="B5" s="867"/>
      <c r="C5" s="866"/>
      <c r="D5" s="866"/>
      <c r="E5" s="866"/>
      <c r="F5" s="894"/>
      <c r="G5" s="866"/>
      <c r="H5" s="866"/>
      <c r="I5" s="866"/>
      <c r="J5" s="866"/>
      <c r="K5" s="866"/>
      <c r="L5" s="866"/>
      <c r="M5" s="866"/>
      <c r="N5" s="866"/>
      <c r="O5" s="866"/>
      <c r="P5" s="866"/>
      <c r="Q5" s="866"/>
      <c r="R5" s="895"/>
      <c r="S5" s="895"/>
      <c r="T5" s="896"/>
      <c r="U5" s="896"/>
    </row>
    <row r="6" spans="1:22" s="898" customFormat="1" ht="29.25" customHeight="1" x14ac:dyDescent="0.25">
      <c r="A6" s="1047" t="s">
        <v>1276</v>
      </c>
      <c r="B6" s="1047"/>
      <c r="C6" s="1047"/>
      <c r="D6" s="1047"/>
      <c r="E6" s="1047"/>
      <c r="F6" s="1047"/>
      <c r="G6" s="1047"/>
      <c r="H6" s="1047"/>
      <c r="I6" s="1047"/>
      <c r="J6" s="1047"/>
      <c r="K6" s="1047"/>
      <c r="L6" s="1047"/>
      <c r="M6" s="1047"/>
      <c r="N6" s="1047"/>
      <c r="O6" s="1047"/>
      <c r="P6" s="1047"/>
      <c r="Q6" s="1047"/>
      <c r="R6" s="1047"/>
      <c r="S6" s="1047"/>
      <c r="T6" s="897"/>
      <c r="U6" s="897"/>
    </row>
    <row r="7" spans="1:22" ht="14.25" customHeight="1" x14ac:dyDescent="0.2">
      <c r="A7" s="291"/>
      <c r="B7" s="296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964" t="s">
        <v>719</v>
      </c>
      <c r="T7" s="896"/>
      <c r="U7" s="896"/>
    </row>
    <row r="8" spans="1:22" s="869" customFormat="1" ht="17.25" customHeight="1" x14ac:dyDescent="0.2">
      <c r="A8" s="1034" t="s">
        <v>353</v>
      </c>
      <c r="B8" s="1035" t="s">
        <v>544</v>
      </c>
      <c r="C8" s="1036" t="s">
        <v>354</v>
      </c>
      <c r="D8" s="1036" t="s">
        <v>355</v>
      </c>
      <c r="E8" s="1037" t="s">
        <v>545</v>
      </c>
      <c r="F8" s="1037" t="s">
        <v>546</v>
      </c>
      <c r="G8" s="981" t="s">
        <v>720</v>
      </c>
      <c r="H8" s="982"/>
      <c r="I8" s="982" t="s">
        <v>720</v>
      </c>
      <c r="J8" s="982"/>
      <c r="K8" s="981" t="s">
        <v>720</v>
      </c>
      <c r="L8" s="982"/>
      <c r="M8" s="982"/>
      <c r="N8" s="982"/>
      <c r="O8" s="1037" t="s">
        <v>720</v>
      </c>
      <c r="P8" s="1037"/>
      <c r="Q8" s="1037"/>
      <c r="R8" s="1037" t="s">
        <v>721</v>
      </c>
      <c r="S8" s="1037" t="s">
        <v>1259</v>
      </c>
      <c r="T8" s="899"/>
      <c r="U8" s="899"/>
    </row>
    <row r="9" spans="1:22" s="869" customFormat="1" ht="69.75" customHeight="1" x14ac:dyDescent="0.2">
      <c r="A9" s="1034"/>
      <c r="B9" s="1035"/>
      <c r="C9" s="1036"/>
      <c r="D9" s="1036"/>
      <c r="E9" s="1037"/>
      <c r="F9" s="1037"/>
      <c r="G9" s="305" t="s">
        <v>1290</v>
      </c>
      <c r="H9" s="316" t="s">
        <v>735</v>
      </c>
      <c r="I9" s="305" t="s">
        <v>1296</v>
      </c>
      <c r="J9" s="316" t="s">
        <v>735</v>
      </c>
      <c r="K9" s="305" t="s">
        <v>1303</v>
      </c>
      <c r="L9" s="316" t="s">
        <v>735</v>
      </c>
      <c r="M9" s="305" t="s">
        <v>1310</v>
      </c>
      <c r="N9" s="316" t="s">
        <v>735</v>
      </c>
      <c r="O9" s="305" t="s">
        <v>1312</v>
      </c>
      <c r="P9" s="316" t="s">
        <v>735</v>
      </c>
      <c r="Q9" s="305" t="s">
        <v>736</v>
      </c>
      <c r="R9" s="1037"/>
      <c r="S9" s="1037"/>
      <c r="T9" s="899"/>
      <c r="U9" s="899"/>
    </row>
    <row r="10" spans="1:22" s="902" customFormat="1" ht="12.75" customHeight="1" x14ac:dyDescent="0.2">
      <c r="A10" s="306">
        <v>1</v>
      </c>
      <c r="B10" s="314" t="s">
        <v>547</v>
      </c>
      <c r="C10" s="307">
        <v>3</v>
      </c>
      <c r="D10" s="307">
        <v>4</v>
      </c>
      <c r="E10" s="308">
        <v>5</v>
      </c>
      <c r="F10" s="308">
        <v>6</v>
      </c>
      <c r="G10" s="900">
        <v>7</v>
      </c>
      <c r="H10" s="308">
        <v>8</v>
      </c>
      <c r="I10" s="900">
        <v>9</v>
      </c>
      <c r="J10" s="900"/>
      <c r="K10" s="900"/>
      <c r="L10" s="900"/>
      <c r="M10" s="900" t="s">
        <v>552</v>
      </c>
      <c r="N10" s="900" t="s">
        <v>553</v>
      </c>
      <c r="O10" s="900" t="s">
        <v>552</v>
      </c>
      <c r="P10" s="900" t="s">
        <v>553</v>
      </c>
      <c r="Q10" s="900" t="s">
        <v>554</v>
      </c>
      <c r="R10" s="308">
        <v>10</v>
      </c>
      <c r="S10" s="900">
        <v>11</v>
      </c>
      <c r="T10" s="901"/>
      <c r="U10" s="901"/>
    </row>
    <row r="11" spans="1:22" s="869" customFormat="1" ht="14.25" customHeight="1" x14ac:dyDescent="0.2">
      <c r="A11" s="309" t="s">
        <v>555</v>
      </c>
      <c r="B11" s="969"/>
      <c r="C11" s="311"/>
      <c r="D11" s="311"/>
      <c r="E11" s="310"/>
      <c r="F11" s="834"/>
      <c r="G11" s="360">
        <f>SUM(G12+G126+G181)</f>
        <v>865905.8</v>
      </c>
      <c r="H11" s="360">
        <f>SUM(H12+H126+H181)</f>
        <v>296933.59999999998</v>
      </c>
      <c r="I11" s="360">
        <f>SUM(I12+I126+I181)</f>
        <v>1162839.3999999999</v>
      </c>
      <c r="J11" s="360" t="e">
        <f>SUM(J12+J126+J181+#REF!)</f>
        <v>#REF!</v>
      </c>
      <c r="K11" s="360" t="e">
        <f>SUM(K12+K126+K181+#REF!)</f>
        <v>#REF!</v>
      </c>
      <c r="L11" s="360" t="e">
        <f>SUM(L12+L126+L181+#REF!)</f>
        <v>#REF!</v>
      </c>
      <c r="M11" s="360">
        <f>SUM(M12+M126+M181)</f>
        <v>1245464.7</v>
      </c>
      <c r="N11" s="360">
        <f>SUM(N12+N126+N181)</f>
        <v>15124.800000000001</v>
      </c>
      <c r="O11" s="360">
        <f>M11+N11</f>
        <v>1260589.5</v>
      </c>
      <c r="P11" s="360">
        <f>SUM(P12+P126+P181)</f>
        <v>-35078.699999999997</v>
      </c>
      <c r="Q11" s="360">
        <f>O11+P11</f>
        <v>1225510.8</v>
      </c>
      <c r="R11" s="360">
        <f>SUM(R12+R126+R181)</f>
        <v>167887.69999999998</v>
      </c>
      <c r="S11" s="360">
        <f>SUM(S12+S126+S181)</f>
        <v>74772.5</v>
      </c>
      <c r="T11" s="899" t="s">
        <v>350</v>
      </c>
      <c r="U11" s="899"/>
    </row>
    <row r="12" spans="1:22" s="869" customFormat="1" x14ac:dyDescent="0.2">
      <c r="A12" s="309" t="s">
        <v>566</v>
      </c>
      <c r="B12" s="969" t="s">
        <v>567</v>
      </c>
      <c r="C12" s="311"/>
      <c r="D12" s="311"/>
      <c r="E12" s="310"/>
      <c r="F12" s="834"/>
      <c r="G12" s="359">
        <f>SUM(G26+G59+G76+G101+G114+G120+G13)</f>
        <v>457176</v>
      </c>
      <c r="H12" s="359">
        <f>SUM(H26+H59+H76+H101+H114+H120+H13)</f>
        <v>18422.599999999999</v>
      </c>
      <c r="I12" s="360">
        <f t="shared" ref="I12:I87" si="0">G12+H12</f>
        <v>475598.6</v>
      </c>
      <c r="J12" s="359">
        <f>SUM(J26+J59+J76+J101+J114+J120+J13)</f>
        <v>3287</v>
      </c>
      <c r="K12" s="360">
        <f t="shared" ref="K12:K18" si="1">I12+J12</f>
        <v>478885.6</v>
      </c>
      <c r="L12" s="359">
        <f>SUM(L26+L59+L76+L101+L114+L120+L13)</f>
        <v>29645.200000000004</v>
      </c>
      <c r="M12" s="360">
        <f t="shared" ref="M12:M18" si="2">K12+L12</f>
        <v>508530.8</v>
      </c>
      <c r="N12" s="359">
        <f>SUM(N26+N59+N76+N101+N114+N120+N13)</f>
        <v>1602.1</v>
      </c>
      <c r="O12" s="360">
        <f t="shared" ref="O12" si="3">M12+N12</f>
        <v>510132.89999999997</v>
      </c>
      <c r="P12" s="359">
        <f>SUM(P26+P59+P76+P101+P114+P120+P13)</f>
        <v>-45592</v>
      </c>
      <c r="Q12" s="360">
        <f t="shared" ref="Q12" si="4">O12+P12</f>
        <v>464540.89999999997</v>
      </c>
      <c r="R12" s="359">
        <f>SUM(R26+R59+R76+R101+R114+R120+R13)</f>
        <v>152946.4</v>
      </c>
      <c r="S12" s="359">
        <f>SUM(S26+S59+S76+S101+S114+S120+S13)</f>
        <v>49957</v>
      </c>
      <c r="T12" s="899"/>
      <c r="U12" s="899"/>
    </row>
    <row r="13" spans="1:22" s="869" customFormat="1" ht="25.5" x14ac:dyDescent="0.2">
      <c r="A13" s="309" t="s">
        <v>359</v>
      </c>
      <c r="B13" s="969" t="s">
        <v>567</v>
      </c>
      <c r="C13" s="311">
        <v>3</v>
      </c>
      <c r="D13" s="311"/>
      <c r="E13" s="310"/>
      <c r="F13" s="317"/>
      <c r="G13" s="359">
        <f>SUM(G20+G14)</f>
        <v>7590</v>
      </c>
      <c r="H13" s="359">
        <f>SUM(H20+H14)</f>
        <v>0</v>
      </c>
      <c r="I13" s="360">
        <f t="shared" si="0"/>
        <v>7590</v>
      </c>
      <c r="J13" s="359">
        <f>SUM(J20+J14)</f>
        <v>0</v>
      </c>
      <c r="K13" s="360">
        <f t="shared" si="1"/>
        <v>7590</v>
      </c>
      <c r="L13" s="359">
        <f>SUM(L20+L14)</f>
        <v>0</v>
      </c>
      <c r="M13" s="360">
        <f t="shared" si="2"/>
        <v>7590</v>
      </c>
      <c r="N13" s="359">
        <f>SUM(N20+N14)</f>
        <v>0</v>
      </c>
      <c r="O13" s="360">
        <f>M13+N13</f>
        <v>7590</v>
      </c>
      <c r="P13" s="359">
        <f>SUM(P20+P14)</f>
        <v>0</v>
      </c>
      <c r="Q13" s="360">
        <f>O13+P13</f>
        <v>7590</v>
      </c>
      <c r="R13" s="359">
        <f t="shared" ref="R13:S13" si="5">SUM(R20+R14)</f>
        <v>12370.5</v>
      </c>
      <c r="S13" s="359">
        <f t="shared" si="5"/>
        <v>55</v>
      </c>
      <c r="T13" s="899"/>
      <c r="U13" s="903"/>
    </row>
    <row r="14" spans="1:22" s="869" customFormat="1" ht="38.25" x14ac:dyDescent="0.2">
      <c r="A14" s="917" t="s">
        <v>1267</v>
      </c>
      <c r="B14" s="969" t="s">
        <v>567</v>
      </c>
      <c r="C14" s="311">
        <v>3</v>
      </c>
      <c r="D14" s="311">
        <v>9</v>
      </c>
      <c r="E14" s="310"/>
      <c r="F14" s="317"/>
      <c r="G14" s="359">
        <f>SUM(G15)</f>
        <v>0</v>
      </c>
      <c r="H14" s="359">
        <f t="shared" ref="H14:S18" si="6">SUM(H15)</f>
        <v>0</v>
      </c>
      <c r="I14" s="360">
        <f t="shared" si="0"/>
        <v>0</v>
      </c>
      <c r="J14" s="359">
        <f t="shared" si="6"/>
        <v>0</v>
      </c>
      <c r="K14" s="360">
        <f t="shared" si="1"/>
        <v>0</v>
      </c>
      <c r="L14" s="359">
        <f t="shared" si="6"/>
        <v>0</v>
      </c>
      <c r="M14" s="360">
        <f t="shared" si="2"/>
        <v>0</v>
      </c>
      <c r="N14" s="359">
        <f t="shared" si="6"/>
        <v>0</v>
      </c>
      <c r="O14" s="360">
        <f t="shared" ref="O14:O81" si="7">M14+N14</f>
        <v>0</v>
      </c>
      <c r="P14" s="359">
        <f t="shared" si="6"/>
        <v>0</v>
      </c>
      <c r="Q14" s="360">
        <f t="shared" ref="Q14:Q81" si="8">O14+P14</f>
        <v>0</v>
      </c>
      <c r="R14" s="359">
        <f t="shared" si="6"/>
        <v>12280.5</v>
      </c>
      <c r="S14" s="359">
        <f t="shared" si="6"/>
        <v>0</v>
      </c>
      <c r="T14" s="899"/>
      <c r="U14" s="899"/>
      <c r="V14" s="904"/>
    </row>
    <row r="15" spans="1:22" x14ac:dyDescent="0.2">
      <c r="A15" s="312" t="s">
        <v>585</v>
      </c>
      <c r="B15" s="905" t="s">
        <v>567</v>
      </c>
      <c r="C15" s="906">
        <v>3</v>
      </c>
      <c r="D15" s="906">
        <v>9</v>
      </c>
      <c r="E15" s="907">
        <v>5220000</v>
      </c>
      <c r="F15" s="908"/>
      <c r="G15" s="317">
        <f t="shared" ref="G15:P18" si="9">SUM(G16)</f>
        <v>0</v>
      </c>
      <c r="H15" s="317">
        <f t="shared" si="9"/>
        <v>0</v>
      </c>
      <c r="I15" s="318">
        <f t="shared" si="0"/>
        <v>0</v>
      </c>
      <c r="J15" s="317">
        <f t="shared" si="9"/>
        <v>0</v>
      </c>
      <c r="K15" s="318">
        <f t="shared" si="1"/>
        <v>0</v>
      </c>
      <c r="L15" s="317">
        <f t="shared" si="9"/>
        <v>0</v>
      </c>
      <c r="M15" s="318">
        <f t="shared" si="2"/>
        <v>0</v>
      </c>
      <c r="N15" s="317">
        <f t="shared" si="9"/>
        <v>0</v>
      </c>
      <c r="O15" s="360">
        <f t="shared" si="7"/>
        <v>0</v>
      </c>
      <c r="P15" s="317">
        <f t="shared" si="9"/>
        <v>0</v>
      </c>
      <c r="Q15" s="360">
        <f t="shared" si="8"/>
        <v>0</v>
      </c>
      <c r="R15" s="317">
        <f t="shared" si="6"/>
        <v>12280.5</v>
      </c>
      <c r="S15" s="317">
        <f t="shared" si="6"/>
        <v>0</v>
      </c>
      <c r="T15" s="896"/>
      <c r="U15" s="896"/>
    </row>
    <row r="16" spans="1:22" ht="38.25" x14ac:dyDescent="0.2">
      <c r="A16" s="839" t="s">
        <v>779</v>
      </c>
      <c r="B16" s="905" t="s">
        <v>567</v>
      </c>
      <c r="C16" s="906">
        <v>3</v>
      </c>
      <c r="D16" s="906">
        <v>9</v>
      </c>
      <c r="E16" s="907">
        <v>5222500</v>
      </c>
      <c r="F16" s="909"/>
      <c r="G16" s="317">
        <f t="shared" si="9"/>
        <v>0</v>
      </c>
      <c r="H16" s="317">
        <f t="shared" si="9"/>
        <v>0</v>
      </c>
      <c r="I16" s="318">
        <f t="shared" si="0"/>
        <v>0</v>
      </c>
      <c r="J16" s="317">
        <f t="shared" si="9"/>
        <v>0</v>
      </c>
      <c r="K16" s="318">
        <f t="shared" si="1"/>
        <v>0</v>
      </c>
      <c r="L16" s="317">
        <f t="shared" si="9"/>
        <v>0</v>
      </c>
      <c r="M16" s="318">
        <f t="shared" si="2"/>
        <v>0</v>
      </c>
      <c r="N16" s="317">
        <f t="shared" si="9"/>
        <v>0</v>
      </c>
      <c r="O16" s="360">
        <f t="shared" si="7"/>
        <v>0</v>
      </c>
      <c r="P16" s="317">
        <f t="shared" si="9"/>
        <v>0</v>
      </c>
      <c r="Q16" s="360">
        <f t="shared" si="8"/>
        <v>0</v>
      </c>
      <c r="R16" s="317">
        <f t="shared" si="6"/>
        <v>12280.5</v>
      </c>
      <c r="S16" s="317">
        <f t="shared" si="6"/>
        <v>0</v>
      </c>
      <c r="T16" s="896"/>
      <c r="U16" s="896"/>
      <c r="V16" s="944"/>
    </row>
    <row r="17" spans="1:22" x14ac:dyDescent="0.2">
      <c r="A17" s="312" t="s">
        <v>561</v>
      </c>
      <c r="B17" s="905" t="s">
        <v>567</v>
      </c>
      <c r="C17" s="906">
        <v>3</v>
      </c>
      <c r="D17" s="906">
        <v>9</v>
      </c>
      <c r="E17" s="907">
        <v>5222500</v>
      </c>
      <c r="F17" s="909">
        <v>200</v>
      </c>
      <c r="G17" s="317">
        <f t="shared" si="9"/>
        <v>0</v>
      </c>
      <c r="H17" s="317">
        <f t="shared" si="9"/>
        <v>0</v>
      </c>
      <c r="I17" s="318">
        <f t="shared" si="0"/>
        <v>0</v>
      </c>
      <c r="J17" s="317">
        <f t="shared" si="9"/>
        <v>0</v>
      </c>
      <c r="K17" s="318">
        <f t="shared" si="1"/>
        <v>0</v>
      </c>
      <c r="L17" s="317">
        <f t="shared" si="9"/>
        <v>0</v>
      </c>
      <c r="M17" s="318">
        <f t="shared" si="2"/>
        <v>0</v>
      </c>
      <c r="N17" s="317">
        <f t="shared" si="9"/>
        <v>0</v>
      </c>
      <c r="O17" s="360">
        <f t="shared" si="7"/>
        <v>0</v>
      </c>
      <c r="P17" s="317">
        <f t="shared" si="9"/>
        <v>0</v>
      </c>
      <c r="Q17" s="360">
        <f t="shared" si="8"/>
        <v>0</v>
      </c>
      <c r="R17" s="317">
        <f t="shared" si="6"/>
        <v>12280.5</v>
      </c>
      <c r="S17" s="317">
        <f t="shared" si="6"/>
        <v>0</v>
      </c>
      <c r="T17" s="896"/>
      <c r="U17" s="896"/>
    </row>
    <row r="18" spans="1:22" x14ac:dyDescent="0.2">
      <c r="A18" s="312" t="s">
        <v>725</v>
      </c>
      <c r="B18" s="905" t="s">
        <v>567</v>
      </c>
      <c r="C18" s="906">
        <v>3</v>
      </c>
      <c r="D18" s="906">
        <v>9</v>
      </c>
      <c r="E18" s="907">
        <v>5222501</v>
      </c>
      <c r="F18" s="909">
        <v>240</v>
      </c>
      <c r="G18" s="317">
        <f t="shared" si="9"/>
        <v>0</v>
      </c>
      <c r="H18" s="317">
        <f t="shared" si="9"/>
        <v>0</v>
      </c>
      <c r="I18" s="318">
        <f t="shared" si="0"/>
        <v>0</v>
      </c>
      <c r="J18" s="317">
        <f t="shared" si="9"/>
        <v>0</v>
      </c>
      <c r="K18" s="318">
        <f t="shared" si="1"/>
        <v>0</v>
      </c>
      <c r="L18" s="317">
        <f t="shared" si="9"/>
        <v>0</v>
      </c>
      <c r="M18" s="318">
        <f t="shared" si="2"/>
        <v>0</v>
      </c>
      <c r="N18" s="317">
        <f t="shared" si="9"/>
        <v>0</v>
      </c>
      <c r="O18" s="360">
        <f t="shared" si="7"/>
        <v>0</v>
      </c>
      <c r="P18" s="317">
        <f t="shared" si="9"/>
        <v>0</v>
      </c>
      <c r="Q18" s="360">
        <f t="shared" si="8"/>
        <v>0</v>
      </c>
      <c r="R18" s="317">
        <f t="shared" si="6"/>
        <v>12280.5</v>
      </c>
      <c r="S18" s="317">
        <f t="shared" si="6"/>
        <v>0</v>
      </c>
      <c r="T18" s="896"/>
      <c r="U18" s="896"/>
    </row>
    <row r="19" spans="1:22" x14ac:dyDescent="0.2">
      <c r="A19" s="312" t="s">
        <v>794</v>
      </c>
      <c r="B19" s="905" t="s">
        <v>567</v>
      </c>
      <c r="C19" s="906">
        <v>3</v>
      </c>
      <c r="D19" s="906">
        <v>9</v>
      </c>
      <c r="E19" s="907">
        <v>5222501</v>
      </c>
      <c r="F19" s="909">
        <v>244</v>
      </c>
      <c r="G19" s="317"/>
      <c r="H19" s="317"/>
      <c r="I19" s="318"/>
      <c r="J19" s="317"/>
      <c r="K19" s="318"/>
      <c r="L19" s="317"/>
      <c r="M19" s="318"/>
      <c r="N19" s="317"/>
      <c r="O19" s="360">
        <f t="shared" si="7"/>
        <v>0</v>
      </c>
      <c r="P19" s="317"/>
      <c r="Q19" s="360">
        <f t="shared" si="8"/>
        <v>0</v>
      </c>
      <c r="R19" s="317">
        <v>12280.5</v>
      </c>
      <c r="S19" s="317">
        <v>0</v>
      </c>
      <c r="T19" s="896"/>
      <c r="U19" s="896"/>
    </row>
    <row r="20" spans="1:22" s="869" customFormat="1" ht="25.5" x14ac:dyDescent="0.2">
      <c r="A20" s="309" t="s">
        <v>793</v>
      </c>
      <c r="B20" s="969" t="s">
        <v>567</v>
      </c>
      <c r="C20" s="311">
        <v>3</v>
      </c>
      <c r="D20" s="311">
        <v>14</v>
      </c>
      <c r="E20" s="310"/>
      <c r="F20" s="317"/>
      <c r="G20" s="359">
        <f t="shared" ref="G20:S24" si="10">SUM(G21)</f>
        <v>7590</v>
      </c>
      <c r="H20" s="359">
        <f t="shared" si="10"/>
        <v>0</v>
      </c>
      <c r="I20" s="360">
        <f t="shared" si="0"/>
        <v>7590</v>
      </c>
      <c r="J20" s="359">
        <f t="shared" si="10"/>
        <v>0</v>
      </c>
      <c r="K20" s="360">
        <f t="shared" ref="K20:K27" si="11">I20+J20</f>
        <v>7590</v>
      </c>
      <c r="L20" s="359">
        <f t="shared" si="10"/>
        <v>0</v>
      </c>
      <c r="M20" s="360">
        <f t="shared" ref="M20:M27" si="12">K20+L20</f>
        <v>7590</v>
      </c>
      <c r="N20" s="359">
        <f t="shared" si="10"/>
        <v>0</v>
      </c>
      <c r="O20" s="360">
        <f t="shared" si="7"/>
        <v>7590</v>
      </c>
      <c r="P20" s="359">
        <f t="shared" si="10"/>
        <v>0</v>
      </c>
      <c r="Q20" s="360">
        <f t="shared" si="8"/>
        <v>7590</v>
      </c>
      <c r="R20" s="359">
        <f t="shared" si="10"/>
        <v>90</v>
      </c>
      <c r="S20" s="359">
        <f t="shared" si="10"/>
        <v>55</v>
      </c>
      <c r="T20" s="899"/>
      <c r="U20" s="899"/>
      <c r="V20" s="904"/>
    </row>
    <row r="21" spans="1:22" x14ac:dyDescent="0.2">
      <c r="A21" s="312" t="s">
        <v>585</v>
      </c>
      <c r="B21" s="905" t="s">
        <v>567</v>
      </c>
      <c r="C21" s="906">
        <v>3</v>
      </c>
      <c r="D21" s="906">
        <v>14</v>
      </c>
      <c r="E21" s="907">
        <v>5220000</v>
      </c>
      <c r="F21" s="908"/>
      <c r="G21" s="317">
        <f t="shared" ref="G21:P24" si="13">SUM(G22)</f>
        <v>7590</v>
      </c>
      <c r="H21" s="317">
        <f t="shared" si="13"/>
        <v>0</v>
      </c>
      <c r="I21" s="318">
        <f t="shared" si="0"/>
        <v>7590</v>
      </c>
      <c r="J21" s="317">
        <f t="shared" si="13"/>
        <v>0</v>
      </c>
      <c r="K21" s="318">
        <f t="shared" si="11"/>
        <v>7590</v>
      </c>
      <c r="L21" s="317">
        <f t="shared" si="13"/>
        <v>0</v>
      </c>
      <c r="M21" s="318">
        <f t="shared" si="12"/>
        <v>7590</v>
      </c>
      <c r="N21" s="317">
        <f t="shared" si="13"/>
        <v>0</v>
      </c>
      <c r="O21" s="318">
        <f t="shared" si="7"/>
        <v>7590</v>
      </c>
      <c r="P21" s="317">
        <f t="shared" si="13"/>
        <v>0</v>
      </c>
      <c r="Q21" s="318">
        <f t="shared" si="8"/>
        <v>7590</v>
      </c>
      <c r="R21" s="317">
        <f t="shared" si="10"/>
        <v>90</v>
      </c>
      <c r="S21" s="317">
        <f t="shared" si="10"/>
        <v>55</v>
      </c>
      <c r="T21" s="896"/>
      <c r="U21" s="896"/>
    </row>
    <row r="22" spans="1:22" ht="38.25" x14ac:dyDescent="0.2">
      <c r="A22" s="839" t="s">
        <v>779</v>
      </c>
      <c r="B22" s="905" t="s">
        <v>567</v>
      </c>
      <c r="C22" s="906">
        <v>3</v>
      </c>
      <c r="D22" s="906">
        <v>14</v>
      </c>
      <c r="E22" s="907">
        <v>5222500</v>
      </c>
      <c r="F22" s="909"/>
      <c r="G22" s="317">
        <f t="shared" si="13"/>
        <v>7590</v>
      </c>
      <c r="H22" s="317">
        <f t="shared" si="13"/>
        <v>0</v>
      </c>
      <c r="I22" s="318">
        <f t="shared" si="0"/>
        <v>7590</v>
      </c>
      <c r="J22" s="317">
        <f t="shared" si="13"/>
        <v>0</v>
      </c>
      <c r="K22" s="318">
        <f t="shared" si="11"/>
        <v>7590</v>
      </c>
      <c r="L22" s="317">
        <f t="shared" si="13"/>
        <v>0</v>
      </c>
      <c r="M22" s="318">
        <f t="shared" si="12"/>
        <v>7590</v>
      </c>
      <c r="N22" s="317">
        <f t="shared" si="13"/>
        <v>0</v>
      </c>
      <c r="O22" s="318">
        <f t="shared" si="7"/>
        <v>7590</v>
      </c>
      <c r="P22" s="317">
        <f t="shared" si="13"/>
        <v>0</v>
      </c>
      <c r="Q22" s="318">
        <f t="shared" si="8"/>
        <v>7590</v>
      </c>
      <c r="R22" s="317">
        <f t="shared" si="10"/>
        <v>90</v>
      </c>
      <c r="S22" s="317">
        <f t="shared" si="10"/>
        <v>55</v>
      </c>
      <c r="T22" s="896"/>
      <c r="U22" s="896"/>
      <c r="V22" s="944"/>
    </row>
    <row r="23" spans="1:22" x14ac:dyDescent="0.2">
      <c r="A23" s="312" t="s">
        <v>561</v>
      </c>
      <c r="B23" s="905" t="s">
        <v>567</v>
      </c>
      <c r="C23" s="906">
        <v>3</v>
      </c>
      <c r="D23" s="906">
        <v>14</v>
      </c>
      <c r="E23" s="907">
        <v>5222500</v>
      </c>
      <c r="F23" s="909">
        <v>200</v>
      </c>
      <c r="G23" s="317">
        <f t="shared" si="13"/>
        <v>7590</v>
      </c>
      <c r="H23" s="317">
        <f t="shared" si="13"/>
        <v>0</v>
      </c>
      <c r="I23" s="318">
        <f t="shared" si="0"/>
        <v>7590</v>
      </c>
      <c r="J23" s="317">
        <f t="shared" si="13"/>
        <v>0</v>
      </c>
      <c r="K23" s="318">
        <f t="shared" si="11"/>
        <v>7590</v>
      </c>
      <c r="L23" s="317">
        <f t="shared" si="13"/>
        <v>0</v>
      </c>
      <c r="M23" s="318">
        <f t="shared" si="12"/>
        <v>7590</v>
      </c>
      <c r="N23" s="317">
        <f t="shared" si="13"/>
        <v>0</v>
      </c>
      <c r="O23" s="318">
        <f t="shared" si="7"/>
        <v>7590</v>
      </c>
      <c r="P23" s="317">
        <f t="shared" si="13"/>
        <v>0</v>
      </c>
      <c r="Q23" s="318">
        <f t="shared" si="8"/>
        <v>7590</v>
      </c>
      <c r="R23" s="317">
        <f t="shared" si="10"/>
        <v>90</v>
      </c>
      <c r="S23" s="317">
        <f t="shared" si="10"/>
        <v>55</v>
      </c>
      <c r="T23" s="896"/>
      <c r="U23" s="896"/>
    </row>
    <row r="24" spans="1:22" x14ac:dyDescent="0.2">
      <c r="A24" s="312" t="s">
        <v>725</v>
      </c>
      <c r="B24" s="905" t="s">
        <v>567</v>
      </c>
      <c r="C24" s="906">
        <v>3</v>
      </c>
      <c r="D24" s="906">
        <v>14</v>
      </c>
      <c r="E24" s="907">
        <v>5222501</v>
      </c>
      <c r="F24" s="909">
        <v>240</v>
      </c>
      <c r="G24" s="317">
        <f t="shared" si="13"/>
        <v>7590</v>
      </c>
      <c r="H24" s="317">
        <f t="shared" si="13"/>
        <v>0</v>
      </c>
      <c r="I24" s="318">
        <f t="shared" si="0"/>
        <v>7590</v>
      </c>
      <c r="J24" s="317">
        <f t="shared" si="13"/>
        <v>0</v>
      </c>
      <c r="K24" s="318">
        <f t="shared" si="11"/>
        <v>7590</v>
      </c>
      <c r="L24" s="317">
        <f t="shared" si="13"/>
        <v>0</v>
      </c>
      <c r="M24" s="318">
        <f t="shared" si="12"/>
        <v>7590</v>
      </c>
      <c r="N24" s="317">
        <f t="shared" si="13"/>
        <v>0</v>
      </c>
      <c r="O24" s="318">
        <f t="shared" si="7"/>
        <v>7590</v>
      </c>
      <c r="P24" s="317">
        <f t="shared" si="13"/>
        <v>0</v>
      </c>
      <c r="Q24" s="318">
        <f t="shared" si="8"/>
        <v>7590</v>
      </c>
      <c r="R24" s="317">
        <f t="shared" si="10"/>
        <v>90</v>
      </c>
      <c r="S24" s="317">
        <f t="shared" si="10"/>
        <v>55</v>
      </c>
      <c r="T24" s="896"/>
      <c r="U24" s="896"/>
    </row>
    <row r="25" spans="1:22" x14ac:dyDescent="0.2">
      <c r="A25" s="312" t="s">
        <v>794</v>
      </c>
      <c r="B25" s="905" t="s">
        <v>567</v>
      </c>
      <c r="C25" s="906">
        <v>3</v>
      </c>
      <c r="D25" s="906">
        <v>14</v>
      </c>
      <c r="E25" s="907">
        <v>5222501</v>
      </c>
      <c r="F25" s="909">
        <v>244</v>
      </c>
      <c r="G25" s="317">
        <v>7590</v>
      </c>
      <c r="H25" s="317"/>
      <c r="I25" s="318">
        <f t="shared" si="0"/>
        <v>7590</v>
      </c>
      <c r="J25" s="317"/>
      <c r="K25" s="318">
        <f t="shared" si="11"/>
        <v>7590</v>
      </c>
      <c r="L25" s="317"/>
      <c r="M25" s="318">
        <f t="shared" si="12"/>
        <v>7590</v>
      </c>
      <c r="N25" s="317"/>
      <c r="O25" s="318">
        <f t="shared" si="7"/>
        <v>7590</v>
      </c>
      <c r="P25" s="317"/>
      <c r="Q25" s="318">
        <f t="shared" si="8"/>
        <v>7590</v>
      </c>
      <c r="R25" s="317">
        <v>90</v>
      </c>
      <c r="S25" s="317">
        <v>55</v>
      </c>
      <c r="T25" s="896"/>
      <c r="U25" s="896"/>
    </row>
    <row r="26" spans="1:22" s="869" customFormat="1" ht="13.5" customHeight="1" x14ac:dyDescent="0.2">
      <c r="A26" s="361" t="s">
        <v>360</v>
      </c>
      <c r="B26" s="969" t="s">
        <v>567</v>
      </c>
      <c r="C26" s="362">
        <v>4</v>
      </c>
      <c r="D26" s="362" t="s">
        <v>358</v>
      </c>
      <c r="E26" s="363" t="s">
        <v>358</v>
      </c>
      <c r="F26" s="835" t="s">
        <v>358</v>
      </c>
      <c r="G26" s="359">
        <f>SUM(G27+G40)</f>
        <v>67760.3</v>
      </c>
      <c r="H26" s="359">
        <f>SUM(H27+H40)</f>
        <v>0</v>
      </c>
      <c r="I26" s="360">
        <f t="shared" si="0"/>
        <v>67760.3</v>
      </c>
      <c r="J26" s="359">
        <f>SUM(J27+J40)</f>
        <v>0</v>
      </c>
      <c r="K26" s="360">
        <f t="shared" si="11"/>
        <v>67760.3</v>
      </c>
      <c r="L26" s="359">
        <f>SUM(L27+L40)</f>
        <v>1121.4000000000001</v>
      </c>
      <c r="M26" s="360">
        <f t="shared" si="12"/>
        <v>68881.7</v>
      </c>
      <c r="N26" s="359">
        <f>SUM(N27+N40)</f>
        <v>0</v>
      </c>
      <c r="O26" s="360">
        <f t="shared" si="7"/>
        <v>68881.7</v>
      </c>
      <c r="P26" s="359">
        <f>SUM(P27+P40+P36)</f>
        <v>-2063.5</v>
      </c>
      <c r="Q26" s="360">
        <f t="shared" si="8"/>
        <v>66818.2</v>
      </c>
      <c r="R26" s="359">
        <f t="shared" ref="R26:S26" si="14">SUM(R27+R40)</f>
        <v>23324</v>
      </c>
      <c r="S26" s="359">
        <f t="shared" si="14"/>
        <v>48554</v>
      </c>
      <c r="T26" s="910" t="s">
        <v>350</v>
      </c>
      <c r="U26" s="899"/>
    </row>
    <row r="27" spans="1:22" s="869" customFormat="1" ht="13.5" customHeight="1" x14ac:dyDescent="0.2">
      <c r="A27" s="361" t="s">
        <v>361</v>
      </c>
      <c r="B27" s="355" t="s">
        <v>567</v>
      </c>
      <c r="C27" s="362">
        <v>4</v>
      </c>
      <c r="D27" s="362">
        <v>9</v>
      </c>
      <c r="E27" s="363" t="s">
        <v>358</v>
      </c>
      <c r="F27" s="835" t="s">
        <v>358</v>
      </c>
      <c r="G27" s="359">
        <f>G28+G33</f>
        <v>61234.400000000001</v>
      </c>
      <c r="H27" s="359">
        <f>H28+H33</f>
        <v>0</v>
      </c>
      <c r="I27" s="360">
        <f t="shared" si="0"/>
        <v>61234.400000000001</v>
      </c>
      <c r="J27" s="359">
        <f>J28+J33</f>
        <v>0</v>
      </c>
      <c r="K27" s="360">
        <f t="shared" si="11"/>
        <v>61234.400000000001</v>
      </c>
      <c r="L27" s="359">
        <f>L28+L33</f>
        <v>0</v>
      </c>
      <c r="M27" s="360">
        <f t="shared" si="12"/>
        <v>61234.400000000001</v>
      </c>
      <c r="N27" s="359">
        <f>N28+N33</f>
        <v>0</v>
      </c>
      <c r="O27" s="360">
        <f t="shared" si="7"/>
        <v>61234.400000000001</v>
      </c>
      <c r="P27" s="359">
        <f>P28+P33</f>
        <v>-5000</v>
      </c>
      <c r="Q27" s="360">
        <f t="shared" si="8"/>
        <v>56234.400000000001</v>
      </c>
      <c r="R27" s="359">
        <f t="shared" ref="R27:S27" si="15">R28+R33</f>
        <v>23324</v>
      </c>
      <c r="S27" s="359">
        <f t="shared" si="15"/>
        <v>48554</v>
      </c>
      <c r="T27" s="910" t="s">
        <v>350</v>
      </c>
      <c r="U27" s="899"/>
    </row>
    <row r="28" spans="1:22" s="869" customFormat="1" ht="39" customHeight="1" x14ac:dyDescent="0.2">
      <c r="A28" s="361" t="s">
        <v>1242</v>
      </c>
      <c r="B28" s="355" t="s">
        <v>567</v>
      </c>
      <c r="C28" s="362">
        <v>4</v>
      </c>
      <c r="D28" s="362">
        <v>9</v>
      </c>
      <c r="E28" s="363">
        <v>5226100</v>
      </c>
      <c r="F28" s="835" t="s">
        <v>358</v>
      </c>
      <c r="G28" s="359">
        <f>G29+G31</f>
        <v>52148.5</v>
      </c>
      <c r="H28" s="359">
        <f t="shared" ref="H28:I28" si="16">H29+H31</f>
        <v>0</v>
      </c>
      <c r="I28" s="359">
        <f t="shared" si="16"/>
        <v>52148.5</v>
      </c>
      <c r="J28" s="359">
        <f t="shared" ref="J28:K28" si="17">J29+J31</f>
        <v>0</v>
      </c>
      <c r="K28" s="359">
        <f t="shared" si="17"/>
        <v>52148.5</v>
      </c>
      <c r="L28" s="359">
        <f t="shared" ref="L28:M28" si="18">L29+L31</f>
        <v>0</v>
      </c>
      <c r="M28" s="359">
        <f t="shared" si="18"/>
        <v>52148.5</v>
      </c>
      <c r="N28" s="359">
        <f t="shared" ref="N28:P28" si="19">N29+N31</f>
        <v>0</v>
      </c>
      <c r="O28" s="360">
        <f t="shared" si="7"/>
        <v>52148.5</v>
      </c>
      <c r="P28" s="359">
        <f t="shared" si="19"/>
        <v>-5000</v>
      </c>
      <c r="Q28" s="360">
        <f t="shared" si="8"/>
        <v>47148.5</v>
      </c>
      <c r="R28" s="359">
        <f t="shared" ref="R28:S28" si="20">R29+R31</f>
        <v>23324</v>
      </c>
      <c r="S28" s="359">
        <f t="shared" si="20"/>
        <v>48554</v>
      </c>
      <c r="T28" s="910" t="s">
        <v>350</v>
      </c>
      <c r="U28" s="899"/>
    </row>
    <row r="29" spans="1:22" ht="13.5" hidden="1" customHeight="1" x14ac:dyDescent="0.2">
      <c r="A29" s="312" t="s">
        <v>725</v>
      </c>
      <c r="B29" s="299" t="s">
        <v>567</v>
      </c>
      <c r="C29" s="293">
        <v>4</v>
      </c>
      <c r="D29" s="293">
        <v>9</v>
      </c>
      <c r="E29" s="294">
        <v>5226105</v>
      </c>
      <c r="F29" s="836">
        <v>240</v>
      </c>
      <c r="G29" s="317">
        <f>G30</f>
        <v>0</v>
      </c>
      <c r="H29" s="317">
        <f t="shared" ref="H29:P29" si="21">H30</f>
        <v>0</v>
      </c>
      <c r="I29" s="317">
        <f t="shared" si="21"/>
        <v>0</v>
      </c>
      <c r="J29" s="317">
        <f t="shared" si="21"/>
        <v>0</v>
      </c>
      <c r="K29" s="317">
        <f t="shared" si="21"/>
        <v>0</v>
      </c>
      <c r="L29" s="317">
        <f t="shared" si="21"/>
        <v>0</v>
      </c>
      <c r="M29" s="317">
        <f t="shared" si="21"/>
        <v>0</v>
      </c>
      <c r="N29" s="317">
        <f t="shared" si="21"/>
        <v>0</v>
      </c>
      <c r="O29" s="360">
        <f t="shared" si="7"/>
        <v>0</v>
      </c>
      <c r="P29" s="317">
        <f t="shared" si="21"/>
        <v>0</v>
      </c>
      <c r="Q29" s="360">
        <f t="shared" si="8"/>
        <v>0</v>
      </c>
      <c r="R29" s="317">
        <f t="shared" ref="R29:S29" si="22">R30</f>
        <v>7894</v>
      </c>
      <c r="S29" s="317">
        <f t="shared" si="22"/>
        <v>19191</v>
      </c>
      <c r="T29" s="911" t="s">
        <v>350</v>
      </c>
      <c r="U29" s="896"/>
    </row>
    <row r="30" spans="1:22" ht="38.25" hidden="1" x14ac:dyDescent="0.2">
      <c r="A30" s="312" t="s">
        <v>726</v>
      </c>
      <c r="B30" s="299" t="s">
        <v>567</v>
      </c>
      <c r="C30" s="293">
        <v>4</v>
      </c>
      <c r="D30" s="293">
        <v>9</v>
      </c>
      <c r="E30" s="294">
        <v>5226105</v>
      </c>
      <c r="F30" s="836">
        <v>243</v>
      </c>
      <c r="G30" s="317"/>
      <c r="H30" s="317"/>
      <c r="I30" s="318">
        <f t="shared" ref="I30" si="23">SUM(G30:H30)</f>
        <v>0</v>
      </c>
      <c r="J30" s="317"/>
      <c r="K30" s="318">
        <f t="shared" ref="K30" si="24">SUM(I30:J30)</f>
        <v>0</v>
      </c>
      <c r="L30" s="317"/>
      <c r="M30" s="318">
        <f t="shared" ref="M30" si="25">SUM(K30:L30)</f>
        <v>0</v>
      </c>
      <c r="N30" s="317"/>
      <c r="O30" s="360">
        <f t="shared" si="7"/>
        <v>0</v>
      </c>
      <c r="P30" s="317"/>
      <c r="Q30" s="360">
        <f t="shared" si="8"/>
        <v>0</v>
      </c>
      <c r="R30" s="317">
        <v>7894</v>
      </c>
      <c r="S30" s="317">
        <v>19191</v>
      </c>
      <c r="T30" s="911" t="s">
        <v>350</v>
      </c>
      <c r="U30" s="896"/>
    </row>
    <row r="31" spans="1:22" x14ac:dyDescent="0.2">
      <c r="A31" s="839" t="s">
        <v>588</v>
      </c>
      <c r="B31" s="299" t="s">
        <v>567</v>
      </c>
      <c r="C31" s="293">
        <v>4</v>
      </c>
      <c r="D31" s="293">
        <v>9</v>
      </c>
      <c r="E31" s="294">
        <v>5226105</v>
      </c>
      <c r="F31" s="836">
        <v>400</v>
      </c>
      <c r="G31" s="317">
        <f>G32</f>
        <v>52148.5</v>
      </c>
      <c r="H31" s="317">
        <f t="shared" ref="H31:P31" si="26">H32</f>
        <v>0</v>
      </c>
      <c r="I31" s="317">
        <f t="shared" si="26"/>
        <v>52148.5</v>
      </c>
      <c r="J31" s="317">
        <f t="shared" si="26"/>
        <v>0</v>
      </c>
      <c r="K31" s="317">
        <f t="shared" si="26"/>
        <v>52148.5</v>
      </c>
      <c r="L31" s="317">
        <f t="shared" si="26"/>
        <v>0</v>
      </c>
      <c r="M31" s="317">
        <f t="shared" si="26"/>
        <v>52148.5</v>
      </c>
      <c r="N31" s="317">
        <f t="shared" si="26"/>
        <v>0</v>
      </c>
      <c r="O31" s="360">
        <f t="shared" si="7"/>
        <v>52148.5</v>
      </c>
      <c r="P31" s="317">
        <f t="shared" si="26"/>
        <v>-5000</v>
      </c>
      <c r="Q31" s="360">
        <f t="shared" si="8"/>
        <v>47148.5</v>
      </c>
      <c r="R31" s="317">
        <f t="shared" ref="R31:S31" si="27">R32</f>
        <v>15430</v>
      </c>
      <c r="S31" s="317">
        <f t="shared" si="27"/>
        <v>29363</v>
      </c>
      <c r="T31" s="911"/>
      <c r="U31" s="896"/>
    </row>
    <row r="32" spans="1:22" ht="25.5" x14ac:dyDescent="0.2">
      <c r="A32" s="839" t="s">
        <v>1264</v>
      </c>
      <c r="B32" s="299" t="s">
        <v>567</v>
      </c>
      <c r="C32" s="293">
        <v>4</v>
      </c>
      <c r="D32" s="293">
        <v>9</v>
      </c>
      <c r="E32" s="294">
        <v>5226105</v>
      </c>
      <c r="F32" s="836">
        <v>411</v>
      </c>
      <c r="G32" s="317">
        <v>52148.5</v>
      </c>
      <c r="H32" s="317"/>
      <c r="I32" s="318">
        <f>SUM(G32:H32)</f>
        <v>52148.5</v>
      </c>
      <c r="J32" s="317"/>
      <c r="K32" s="318">
        <f>SUM(I32:J32)</f>
        <v>52148.5</v>
      </c>
      <c r="L32" s="317"/>
      <c r="M32" s="318">
        <f>SUM(K32:L32)</f>
        <v>52148.5</v>
      </c>
      <c r="N32" s="317"/>
      <c r="O32" s="360">
        <f t="shared" si="7"/>
        <v>52148.5</v>
      </c>
      <c r="P32" s="317">
        <v>-5000</v>
      </c>
      <c r="Q32" s="360">
        <f t="shared" si="8"/>
        <v>47148.5</v>
      </c>
      <c r="R32" s="317">
        <v>15430</v>
      </c>
      <c r="S32" s="317">
        <v>29363</v>
      </c>
      <c r="T32" s="911" t="s">
        <v>350</v>
      </c>
      <c r="U32" s="896"/>
    </row>
    <row r="33" spans="1:21" s="869" customFormat="1" x14ac:dyDescent="0.2">
      <c r="A33" s="838" t="s">
        <v>1243</v>
      </c>
      <c r="B33" s="355" t="s">
        <v>567</v>
      </c>
      <c r="C33" s="362">
        <v>4</v>
      </c>
      <c r="D33" s="362">
        <v>9</v>
      </c>
      <c r="E33" s="363">
        <v>5227000</v>
      </c>
      <c r="F33" s="835"/>
      <c r="G33" s="359">
        <f>G34</f>
        <v>9085.9</v>
      </c>
      <c r="H33" s="359"/>
      <c r="I33" s="360">
        <f t="shared" si="0"/>
        <v>9085.9</v>
      </c>
      <c r="J33" s="359"/>
      <c r="K33" s="360">
        <f t="shared" ref="K33:K35" si="28">I33+J33</f>
        <v>9085.9</v>
      </c>
      <c r="L33" s="359"/>
      <c r="M33" s="360">
        <f t="shared" ref="M33:M35" si="29">K33+L33</f>
        <v>9085.9</v>
      </c>
      <c r="N33" s="359"/>
      <c r="O33" s="360">
        <f t="shared" si="7"/>
        <v>9085.9</v>
      </c>
      <c r="P33" s="359"/>
      <c r="Q33" s="360">
        <f t="shared" si="8"/>
        <v>9085.9</v>
      </c>
      <c r="R33" s="359"/>
      <c r="S33" s="359"/>
      <c r="T33" s="910"/>
      <c r="U33" s="899"/>
    </row>
    <row r="34" spans="1:21" x14ac:dyDescent="0.2">
      <c r="A34" s="312" t="s">
        <v>725</v>
      </c>
      <c r="B34" s="299" t="s">
        <v>567</v>
      </c>
      <c r="C34" s="293">
        <v>4</v>
      </c>
      <c r="D34" s="293">
        <v>9</v>
      </c>
      <c r="E34" s="294">
        <v>5227000</v>
      </c>
      <c r="F34" s="836">
        <v>240</v>
      </c>
      <c r="G34" s="317">
        <f>G35</f>
        <v>9085.9</v>
      </c>
      <c r="H34" s="317"/>
      <c r="I34" s="360">
        <f t="shared" si="0"/>
        <v>9085.9</v>
      </c>
      <c r="J34" s="317"/>
      <c r="K34" s="360">
        <f t="shared" si="28"/>
        <v>9085.9</v>
      </c>
      <c r="L34" s="317"/>
      <c r="M34" s="360">
        <f t="shared" si="29"/>
        <v>9085.9</v>
      </c>
      <c r="N34" s="317"/>
      <c r="O34" s="360">
        <f t="shared" si="7"/>
        <v>9085.9</v>
      </c>
      <c r="P34" s="317"/>
      <c r="Q34" s="360">
        <f t="shared" si="8"/>
        <v>9085.9</v>
      </c>
      <c r="R34" s="317"/>
      <c r="S34" s="317"/>
      <c r="T34" s="911"/>
      <c r="U34" s="896"/>
    </row>
    <row r="35" spans="1:21" ht="25.5" x14ac:dyDescent="0.2">
      <c r="A35" s="312" t="s">
        <v>1295</v>
      </c>
      <c r="B35" s="299" t="s">
        <v>567</v>
      </c>
      <c r="C35" s="293">
        <v>4</v>
      </c>
      <c r="D35" s="293">
        <v>9</v>
      </c>
      <c r="E35" s="294">
        <v>5227000</v>
      </c>
      <c r="F35" s="836">
        <v>243</v>
      </c>
      <c r="G35" s="317">
        <v>9085.9</v>
      </c>
      <c r="H35" s="317"/>
      <c r="I35" s="360">
        <f t="shared" si="0"/>
        <v>9085.9</v>
      </c>
      <c r="J35" s="317"/>
      <c r="K35" s="360">
        <f t="shared" si="28"/>
        <v>9085.9</v>
      </c>
      <c r="L35" s="317"/>
      <c r="M35" s="360">
        <f t="shared" si="29"/>
        <v>9085.9</v>
      </c>
      <c r="N35" s="317"/>
      <c r="O35" s="360">
        <f t="shared" si="7"/>
        <v>9085.9</v>
      </c>
      <c r="P35" s="317"/>
      <c r="Q35" s="360">
        <f t="shared" si="8"/>
        <v>9085.9</v>
      </c>
      <c r="R35" s="317"/>
      <c r="S35" s="317"/>
      <c r="T35" s="911"/>
      <c r="U35" s="896"/>
    </row>
    <row r="36" spans="1:21" ht="19.5" customHeight="1" x14ac:dyDescent="0.2">
      <c r="A36" s="361" t="s">
        <v>207</v>
      </c>
      <c r="B36" s="355" t="s">
        <v>567</v>
      </c>
      <c r="C36" s="362">
        <v>4</v>
      </c>
      <c r="D36" s="362">
        <v>10</v>
      </c>
      <c r="E36" s="363">
        <v>5226800</v>
      </c>
      <c r="F36" s="836"/>
      <c r="G36" s="317"/>
      <c r="H36" s="317"/>
      <c r="I36" s="360"/>
      <c r="J36" s="317"/>
      <c r="K36" s="360"/>
      <c r="L36" s="317"/>
      <c r="M36" s="360"/>
      <c r="N36" s="317"/>
      <c r="O36" s="360">
        <v>0</v>
      </c>
      <c r="P36" s="360">
        <f>SUM(P37)</f>
        <v>2837</v>
      </c>
      <c r="Q36" s="360">
        <f>SUM(Q37)</f>
        <v>2837</v>
      </c>
      <c r="R36" s="317"/>
      <c r="S36" s="317"/>
      <c r="T36" s="911"/>
      <c r="U36" s="896"/>
    </row>
    <row r="37" spans="1:21" ht="25.5" customHeight="1" x14ac:dyDescent="0.2">
      <c r="A37" s="913" t="s">
        <v>1314</v>
      </c>
      <c r="B37" s="299" t="s">
        <v>567</v>
      </c>
      <c r="C37" s="293">
        <v>4</v>
      </c>
      <c r="D37" s="293">
        <v>10</v>
      </c>
      <c r="E37" s="294">
        <v>5226800</v>
      </c>
      <c r="F37" s="836">
        <v>240</v>
      </c>
      <c r="G37" s="317"/>
      <c r="H37" s="317"/>
      <c r="I37" s="360"/>
      <c r="J37" s="317"/>
      <c r="K37" s="360"/>
      <c r="L37" s="317"/>
      <c r="M37" s="360"/>
      <c r="N37" s="317"/>
      <c r="O37" s="360">
        <v>0</v>
      </c>
      <c r="P37" s="360">
        <f>SUM(P38:P39)</f>
        <v>2837</v>
      </c>
      <c r="Q37" s="360">
        <f>SUM(Q38:Q39)</f>
        <v>2837</v>
      </c>
      <c r="R37" s="317"/>
      <c r="S37" s="317"/>
      <c r="T37" s="911"/>
      <c r="U37" s="896"/>
    </row>
    <row r="38" spans="1:21" ht="25.5" customHeight="1" x14ac:dyDescent="0.2">
      <c r="A38" s="312" t="s">
        <v>1042</v>
      </c>
      <c r="B38" s="299" t="s">
        <v>567</v>
      </c>
      <c r="C38" s="293">
        <v>4</v>
      </c>
      <c r="D38" s="293">
        <v>10</v>
      </c>
      <c r="E38" s="294">
        <v>5226800</v>
      </c>
      <c r="F38" s="836">
        <v>242</v>
      </c>
      <c r="G38" s="317"/>
      <c r="H38" s="317"/>
      <c r="I38" s="360"/>
      <c r="J38" s="317"/>
      <c r="K38" s="360"/>
      <c r="L38" s="317"/>
      <c r="M38" s="360"/>
      <c r="N38" s="317"/>
      <c r="O38" s="360">
        <v>0</v>
      </c>
      <c r="P38" s="317">
        <v>2227.8000000000002</v>
      </c>
      <c r="Q38" s="360">
        <f t="shared" si="8"/>
        <v>2227.8000000000002</v>
      </c>
      <c r="R38" s="317"/>
      <c r="S38" s="317"/>
      <c r="T38" s="911"/>
      <c r="U38" s="896"/>
    </row>
    <row r="39" spans="1:21" ht="19.5" customHeight="1" x14ac:dyDescent="0.2">
      <c r="A39" s="312" t="s">
        <v>804</v>
      </c>
      <c r="B39" s="299" t="s">
        <v>567</v>
      </c>
      <c r="C39" s="293">
        <v>4</v>
      </c>
      <c r="D39" s="293">
        <v>10</v>
      </c>
      <c r="E39" s="294">
        <v>5226800</v>
      </c>
      <c r="F39" s="836">
        <v>244</v>
      </c>
      <c r="G39" s="317"/>
      <c r="H39" s="317"/>
      <c r="I39" s="360"/>
      <c r="J39" s="317"/>
      <c r="K39" s="360"/>
      <c r="L39" s="317"/>
      <c r="M39" s="360"/>
      <c r="N39" s="317"/>
      <c r="O39" s="360">
        <v>0</v>
      </c>
      <c r="P39" s="317">
        <v>609.20000000000005</v>
      </c>
      <c r="Q39" s="360">
        <f t="shared" si="8"/>
        <v>609.20000000000005</v>
      </c>
      <c r="R39" s="317"/>
      <c r="S39" s="317"/>
      <c r="T39" s="911"/>
      <c r="U39" s="896"/>
    </row>
    <row r="40" spans="1:21" s="869" customFormat="1" ht="17.25" customHeight="1" x14ac:dyDescent="0.2">
      <c r="A40" s="361" t="s">
        <v>807</v>
      </c>
      <c r="B40" s="355" t="s">
        <v>567</v>
      </c>
      <c r="C40" s="362">
        <v>4</v>
      </c>
      <c r="D40" s="362">
        <v>12</v>
      </c>
      <c r="E40" s="363" t="s">
        <v>358</v>
      </c>
      <c r="F40" s="835" t="s">
        <v>358</v>
      </c>
      <c r="G40" s="359">
        <f>SUM(G44+G41)</f>
        <v>6525.9</v>
      </c>
      <c r="H40" s="359">
        <f t="shared" ref="H40:I40" si="30">SUM(H44+H41)</f>
        <v>0</v>
      </c>
      <c r="I40" s="359">
        <f t="shared" si="30"/>
        <v>6525.9</v>
      </c>
      <c r="J40" s="359">
        <f t="shared" ref="J40:K40" si="31">SUM(J44+J41)</f>
        <v>0</v>
      </c>
      <c r="K40" s="359">
        <f t="shared" si="31"/>
        <v>6525.9</v>
      </c>
      <c r="L40" s="359">
        <f t="shared" ref="L40:M40" si="32">SUM(L44+L41)</f>
        <v>1121.4000000000001</v>
      </c>
      <c r="M40" s="359">
        <f t="shared" si="32"/>
        <v>7647.3</v>
      </c>
      <c r="N40" s="359">
        <f t="shared" ref="N40:P40" si="33">SUM(N44+N41)</f>
        <v>0</v>
      </c>
      <c r="O40" s="360">
        <f t="shared" si="7"/>
        <v>7647.3</v>
      </c>
      <c r="P40" s="359">
        <f t="shared" si="33"/>
        <v>99.5</v>
      </c>
      <c r="Q40" s="360">
        <f t="shared" si="8"/>
        <v>7746.8</v>
      </c>
      <c r="R40" s="359"/>
      <c r="S40" s="359"/>
      <c r="T40" s="910" t="s">
        <v>350</v>
      </c>
      <c r="U40" s="899"/>
    </row>
    <row r="41" spans="1:21" s="869" customFormat="1" ht="25.5" hidden="1" customHeight="1" x14ac:dyDescent="0.2">
      <c r="A41" s="361" t="s">
        <v>1245</v>
      </c>
      <c r="B41" s="355" t="s">
        <v>567</v>
      </c>
      <c r="C41" s="362">
        <v>4</v>
      </c>
      <c r="D41" s="362">
        <v>12</v>
      </c>
      <c r="E41" s="363">
        <v>923400</v>
      </c>
      <c r="F41" s="835"/>
      <c r="G41" s="359">
        <f>G42</f>
        <v>0</v>
      </c>
      <c r="H41" s="359"/>
      <c r="I41" s="360">
        <f t="shared" si="0"/>
        <v>0</v>
      </c>
      <c r="J41" s="359"/>
      <c r="K41" s="360">
        <f t="shared" ref="K41:K43" si="34">I41+J41</f>
        <v>0</v>
      </c>
      <c r="L41" s="359"/>
      <c r="M41" s="360">
        <f t="shared" ref="M41:M43" si="35">K41+L41</f>
        <v>0</v>
      </c>
      <c r="N41" s="359"/>
      <c r="O41" s="360">
        <f t="shared" si="7"/>
        <v>0</v>
      </c>
      <c r="P41" s="359"/>
      <c r="Q41" s="360">
        <f t="shared" si="8"/>
        <v>0</v>
      </c>
      <c r="R41" s="359"/>
      <c r="S41" s="359"/>
      <c r="T41" s="910"/>
      <c r="U41" s="899"/>
    </row>
    <row r="42" spans="1:21" ht="17.25" hidden="1" customHeight="1" x14ac:dyDescent="0.2">
      <c r="A42" s="312" t="s">
        <v>725</v>
      </c>
      <c r="B42" s="299" t="s">
        <v>567</v>
      </c>
      <c r="C42" s="293">
        <v>4</v>
      </c>
      <c r="D42" s="293">
        <v>12</v>
      </c>
      <c r="E42" s="294">
        <v>923400</v>
      </c>
      <c r="F42" s="836">
        <v>240</v>
      </c>
      <c r="G42" s="317">
        <f>G43</f>
        <v>0</v>
      </c>
      <c r="H42" s="317"/>
      <c r="I42" s="360">
        <f t="shared" si="0"/>
        <v>0</v>
      </c>
      <c r="J42" s="317"/>
      <c r="K42" s="360">
        <f t="shared" si="34"/>
        <v>0</v>
      </c>
      <c r="L42" s="317"/>
      <c r="M42" s="360">
        <f t="shared" si="35"/>
        <v>0</v>
      </c>
      <c r="N42" s="317"/>
      <c r="O42" s="360">
        <f t="shared" si="7"/>
        <v>0</v>
      </c>
      <c r="P42" s="317"/>
      <c r="Q42" s="360">
        <f t="shared" si="8"/>
        <v>0</v>
      </c>
      <c r="R42" s="317"/>
      <c r="S42" s="317"/>
      <c r="T42" s="911"/>
      <c r="U42" s="896"/>
    </row>
    <row r="43" spans="1:21" ht="17.25" hidden="1" customHeight="1" x14ac:dyDescent="0.2">
      <c r="A43" s="312" t="s">
        <v>804</v>
      </c>
      <c r="B43" s="299" t="s">
        <v>567</v>
      </c>
      <c r="C43" s="293">
        <v>4</v>
      </c>
      <c r="D43" s="293">
        <v>12</v>
      </c>
      <c r="E43" s="294">
        <v>923400</v>
      </c>
      <c r="F43" s="836">
        <v>244</v>
      </c>
      <c r="G43" s="317"/>
      <c r="H43" s="317"/>
      <c r="I43" s="360">
        <f t="shared" si="0"/>
        <v>0</v>
      </c>
      <c r="J43" s="317"/>
      <c r="K43" s="360">
        <f t="shared" si="34"/>
        <v>0</v>
      </c>
      <c r="L43" s="317"/>
      <c r="M43" s="360">
        <f t="shared" si="35"/>
        <v>0</v>
      </c>
      <c r="N43" s="317"/>
      <c r="O43" s="360">
        <f t="shared" si="7"/>
        <v>0</v>
      </c>
      <c r="P43" s="317"/>
      <c r="Q43" s="360">
        <f t="shared" si="8"/>
        <v>0</v>
      </c>
      <c r="R43" s="317"/>
      <c r="S43" s="317"/>
      <c r="T43" s="911"/>
      <c r="U43" s="896"/>
    </row>
    <row r="44" spans="1:21" s="869" customFormat="1" ht="13.5" customHeight="1" x14ac:dyDescent="0.2">
      <c r="A44" s="361" t="s">
        <v>585</v>
      </c>
      <c r="B44" s="355" t="s">
        <v>567</v>
      </c>
      <c r="C44" s="362">
        <v>4</v>
      </c>
      <c r="D44" s="362">
        <v>12</v>
      </c>
      <c r="E44" s="363">
        <v>5220000</v>
      </c>
      <c r="F44" s="835" t="s">
        <v>358</v>
      </c>
      <c r="G44" s="359">
        <f t="shared" ref="G44:M44" si="36">SUM(G49+G52+G45)</f>
        <v>6525.9</v>
      </c>
      <c r="H44" s="359">
        <f t="shared" si="36"/>
        <v>0</v>
      </c>
      <c r="I44" s="359">
        <f t="shared" si="36"/>
        <v>6525.9</v>
      </c>
      <c r="J44" s="359">
        <f t="shared" si="36"/>
        <v>0</v>
      </c>
      <c r="K44" s="359">
        <f t="shared" si="36"/>
        <v>6525.9</v>
      </c>
      <c r="L44" s="359">
        <f t="shared" si="36"/>
        <v>1121.4000000000001</v>
      </c>
      <c r="M44" s="359">
        <f t="shared" si="36"/>
        <v>7647.3</v>
      </c>
      <c r="N44" s="359">
        <f t="shared" ref="N44:P44" si="37">SUM(N49+N52+N45)</f>
        <v>0</v>
      </c>
      <c r="O44" s="360">
        <f t="shared" si="7"/>
        <v>7647.3</v>
      </c>
      <c r="P44" s="359">
        <f t="shared" si="37"/>
        <v>99.5</v>
      </c>
      <c r="Q44" s="360">
        <f t="shared" si="8"/>
        <v>7746.8</v>
      </c>
      <c r="R44" s="359">
        <f t="shared" ref="R44:S44" si="38">SUM(R49+R52)</f>
        <v>0</v>
      </c>
      <c r="S44" s="359">
        <f t="shared" si="38"/>
        <v>0</v>
      </c>
      <c r="T44" s="910" t="s">
        <v>350</v>
      </c>
      <c r="U44" s="899"/>
    </row>
    <row r="45" spans="1:21" s="869" customFormat="1" ht="41.25" customHeight="1" x14ac:dyDescent="0.2">
      <c r="A45" s="913" t="s">
        <v>1285</v>
      </c>
      <c r="B45" s="355" t="s">
        <v>567</v>
      </c>
      <c r="C45" s="362">
        <v>4</v>
      </c>
      <c r="D45" s="362">
        <v>12</v>
      </c>
      <c r="E45" s="363">
        <v>5220400</v>
      </c>
      <c r="F45" s="835"/>
      <c r="G45" s="359">
        <f>G46+G48</f>
        <v>2888.3</v>
      </c>
      <c r="H45" s="359">
        <f>H46+H48</f>
        <v>0</v>
      </c>
      <c r="I45" s="360">
        <f>G45+H45</f>
        <v>2888.3</v>
      </c>
      <c r="J45" s="359">
        <f>J46+J48</f>
        <v>0</v>
      </c>
      <c r="K45" s="360">
        <f>I45+J45</f>
        <v>2888.3</v>
      </c>
      <c r="L45" s="359">
        <f>L46+L48</f>
        <v>0</v>
      </c>
      <c r="M45" s="360">
        <f>K45+L45</f>
        <v>2888.3</v>
      </c>
      <c r="N45" s="359">
        <f>N46+N48</f>
        <v>0</v>
      </c>
      <c r="O45" s="360">
        <f t="shared" si="7"/>
        <v>2888.3</v>
      </c>
      <c r="P45" s="359">
        <f>P46+P48</f>
        <v>0</v>
      </c>
      <c r="Q45" s="360">
        <f t="shared" si="8"/>
        <v>2888.3</v>
      </c>
      <c r="R45" s="359"/>
      <c r="S45" s="359"/>
      <c r="T45" s="910"/>
      <c r="U45" s="899"/>
    </row>
    <row r="46" spans="1:21" s="869" customFormat="1" ht="13.5" customHeight="1" x14ac:dyDescent="0.2">
      <c r="A46" s="312" t="s">
        <v>725</v>
      </c>
      <c r="B46" s="299" t="s">
        <v>567</v>
      </c>
      <c r="C46" s="293">
        <v>4</v>
      </c>
      <c r="D46" s="293">
        <v>12</v>
      </c>
      <c r="E46" s="294">
        <v>5220400</v>
      </c>
      <c r="F46" s="836">
        <v>240</v>
      </c>
      <c r="G46" s="317">
        <f>G47</f>
        <v>387.9</v>
      </c>
      <c r="H46" s="317">
        <f t="shared" ref="H46:S46" si="39">H47</f>
        <v>0</v>
      </c>
      <c r="I46" s="318">
        <f t="shared" ref="I46:I48" si="40">G46+H46</f>
        <v>387.9</v>
      </c>
      <c r="J46" s="317">
        <f t="shared" si="39"/>
        <v>0</v>
      </c>
      <c r="K46" s="318">
        <f t="shared" ref="K46:K48" si="41">I46+J46</f>
        <v>387.9</v>
      </c>
      <c r="L46" s="317">
        <f t="shared" si="39"/>
        <v>0</v>
      </c>
      <c r="M46" s="318">
        <f t="shared" ref="M46:M48" si="42">K46+L46</f>
        <v>387.9</v>
      </c>
      <c r="N46" s="317">
        <f t="shared" si="39"/>
        <v>0</v>
      </c>
      <c r="O46" s="318">
        <f t="shared" si="7"/>
        <v>387.9</v>
      </c>
      <c r="P46" s="317">
        <f t="shared" si="39"/>
        <v>0</v>
      </c>
      <c r="Q46" s="318">
        <f t="shared" si="8"/>
        <v>387.9</v>
      </c>
      <c r="R46" s="317">
        <f t="shared" si="39"/>
        <v>0</v>
      </c>
      <c r="S46" s="317">
        <f t="shared" si="39"/>
        <v>0</v>
      </c>
      <c r="T46" s="910"/>
      <c r="U46" s="899"/>
    </row>
    <row r="47" spans="1:21" s="869" customFormat="1" ht="13.5" customHeight="1" x14ac:dyDescent="0.2">
      <c r="A47" s="312" t="s">
        <v>804</v>
      </c>
      <c r="B47" s="299" t="s">
        <v>567</v>
      </c>
      <c r="C47" s="293">
        <v>4</v>
      </c>
      <c r="D47" s="293">
        <v>12</v>
      </c>
      <c r="E47" s="294">
        <v>5220400</v>
      </c>
      <c r="F47" s="836">
        <v>244</v>
      </c>
      <c r="G47" s="317">
        <v>387.9</v>
      </c>
      <c r="H47" s="317"/>
      <c r="I47" s="318">
        <f t="shared" si="40"/>
        <v>387.9</v>
      </c>
      <c r="J47" s="317"/>
      <c r="K47" s="318">
        <f t="shared" si="41"/>
        <v>387.9</v>
      </c>
      <c r="L47" s="317"/>
      <c r="M47" s="318">
        <f t="shared" si="42"/>
        <v>387.9</v>
      </c>
      <c r="N47" s="317"/>
      <c r="O47" s="318">
        <f t="shared" si="7"/>
        <v>387.9</v>
      </c>
      <c r="P47" s="317"/>
      <c r="Q47" s="318">
        <f t="shared" si="8"/>
        <v>387.9</v>
      </c>
      <c r="R47" s="317"/>
      <c r="S47" s="317"/>
      <c r="T47" s="910"/>
      <c r="U47" s="899"/>
    </row>
    <row r="48" spans="1:21" s="869" customFormat="1" ht="38.25" customHeight="1" x14ac:dyDescent="0.2">
      <c r="A48" s="312" t="s">
        <v>1270</v>
      </c>
      <c r="B48" s="299" t="s">
        <v>567</v>
      </c>
      <c r="C48" s="299" t="s">
        <v>149</v>
      </c>
      <c r="D48" s="299" t="s">
        <v>213</v>
      </c>
      <c r="E48" s="860">
        <v>5220400</v>
      </c>
      <c r="F48" s="862">
        <v>810</v>
      </c>
      <c r="G48" s="317">
        <v>2500.4</v>
      </c>
      <c r="H48" s="317"/>
      <c r="I48" s="318">
        <f t="shared" si="40"/>
        <v>2500.4</v>
      </c>
      <c r="J48" s="317"/>
      <c r="K48" s="318">
        <f t="shared" si="41"/>
        <v>2500.4</v>
      </c>
      <c r="L48" s="317"/>
      <c r="M48" s="318">
        <f t="shared" si="42"/>
        <v>2500.4</v>
      </c>
      <c r="N48" s="317"/>
      <c r="O48" s="318">
        <f t="shared" si="7"/>
        <v>2500.4</v>
      </c>
      <c r="P48" s="317"/>
      <c r="Q48" s="318">
        <f t="shared" si="8"/>
        <v>2500.4</v>
      </c>
      <c r="R48" s="359"/>
      <c r="S48" s="359"/>
      <c r="T48" s="910"/>
      <c r="U48" s="899"/>
    </row>
    <row r="49" spans="1:21" s="869" customFormat="1" ht="48" customHeight="1" x14ac:dyDescent="0.2">
      <c r="A49" s="361" t="s">
        <v>1271</v>
      </c>
      <c r="B49" s="355" t="s">
        <v>567</v>
      </c>
      <c r="C49" s="362">
        <v>4</v>
      </c>
      <c r="D49" s="362">
        <v>12</v>
      </c>
      <c r="E49" s="363">
        <v>5225906</v>
      </c>
      <c r="F49" s="835"/>
      <c r="G49" s="359">
        <f>SUM(G50)</f>
        <v>3601.1</v>
      </c>
      <c r="H49" s="359">
        <f t="shared" ref="H49:S50" si="43">SUM(H50)</f>
        <v>0</v>
      </c>
      <c r="I49" s="360">
        <f t="shared" ref="I49:I50" si="44">SUM(G49:H49)</f>
        <v>3601.1</v>
      </c>
      <c r="J49" s="359">
        <f t="shared" si="43"/>
        <v>0</v>
      </c>
      <c r="K49" s="360">
        <f t="shared" ref="K49:K50" si="45">SUM(I49:J49)</f>
        <v>3601.1</v>
      </c>
      <c r="L49" s="359">
        <f t="shared" si="43"/>
        <v>1121.4000000000001</v>
      </c>
      <c r="M49" s="360">
        <f t="shared" ref="M49:M50" si="46">SUM(K49:L49)</f>
        <v>4722.5</v>
      </c>
      <c r="N49" s="359">
        <f t="shared" si="43"/>
        <v>0</v>
      </c>
      <c r="O49" s="360">
        <f t="shared" si="7"/>
        <v>4722.5</v>
      </c>
      <c r="P49" s="359">
        <f t="shared" si="43"/>
        <v>99.5</v>
      </c>
      <c r="Q49" s="360">
        <f t="shared" si="8"/>
        <v>4822</v>
      </c>
      <c r="R49" s="359">
        <f t="shared" si="43"/>
        <v>0</v>
      </c>
      <c r="S49" s="359">
        <f t="shared" si="43"/>
        <v>0</v>
      </c>
      <c r="T49" s="910"/>
      <c r="U49" s="899"/>
    </row>
    <row r="50" spans="1:21" s="869" customFormat="1" ht="13.5" customHeight="1" x14ac:dyDescent="0.2">
      <c r="A50" s="312" t="s">
        <v>725</v>
      </c>
      <c r="B50" s="355" t="s">
        <v>567</v>
      </c>
      <c r="C50" s="362">
        <v>4</v>
      </c>
      <c r="D50" s="362">
        <v>12</v>
      </c>
      <c r="E50" s="363">
        <v>5225906</v>
      </c>
      <c r="F50" s="835">
        <v>240</v>
      </c>
      <c r="G50" s="359">
        <f>SUM(G51)</f>
        <v>3601.1</v>
      </c>
      <c r="H50" s="359">
        <f t="shared" si="43"/>
        <v>0</v>
      </c>
      <c r="I50" s="360">
        <f t="shared" si="44"/>
        <v>3601.1</v>
      </c>
      <c r="J50" s="359">
        <f t="shared" si="43"/>
        <v>0</v>
      </c>
      <c r="K50" s="360">
        <f t="shared" si="45"/>
        <v>3601.1</v>
      </c>
      <c r="L50" s="359">
        <f t="shared" si="43"/>
        <v>1121.4000000000001</v>
      </c>
      <c r="M50" s="360">
        <f t="shared" si="46"/>
        <v>4722.5</v>
      </c>
      <c r="N50" s="359">
        <f t="shared" si="43"/>
        <v>0</v>
      </c>
      <c r="O50" s="360">
        <f t="shared" si="7"/>
        <v>4722.5</v>
      </c>
      <c r="P50" s="359">
        <f t="shared" si="43"/>
        <v>99.5</v>
      </c>
      <c r="Q50" s="360">
        <f t="shared" si="8"/>
        <v>4822</v>
      </c>
      <c r="R50" s="359">
        <f t="shared" si="43"/>
        <v>0</v>
      </c>
      <c r="S50" s="359">
        <f t="shared" si="43"/>
        <v>0</v>
      </c>
      <c r="T50" s="910"/>
      <c r="U50" s="899"/>
    </row>
    <row r="51" spans="1:21" s="869" customFormat="1" ht="18.75" customHeight="1" x14ac:dyDescent="0.2">
      <c r="A51" s="312" t="s">
        <v>804</v>
      </c>
      <c r="B51" s="299" t="s">
        <v>567</v>
      </c>
      <c r="C51" s="293">
        <v>4</v>
      </c>
      <c r="D51" s="293">
        <v>12</v>
      </c>
      <c r="E51" s="294">
        <v>5225906</v>
      </c>
      <c r="F51" s="836">
        <v>244</v>
      </c>
      <c r="G51" s="317">
        <v>3601.1</v>
      </c>
      <c r="H51" s="317"/>
      <c r="I51" s="318">
        <f>SUM(G51:H51)</f>
        <v>3601.1</v>
      </c>
      <c r="J51" s="317"/>
      <c r="K51" s="318">
        <f>SUM(I51:J51)</f>
        <v>3601.1</v>
      </c>
      <c r="L51" s="317">
        <v>1121.4000000000001</v>
      </c>
      <c r="M51" s="318">
        <f>SUM(K51:L51)</f>
        <v>4722.5</v>
      </c>
      <c r="N51" s="317"/>
      <c r="O51" s="318">
        <f t="shared" si="7"/>
        <v>4722.5</v>
      </c>
      <c r="P51" s="317">
        <v>99.5</v>
      </c>
      <c r="Q51" s="318">
        <f t="shared" si="8"/>
        <v>4822</v>
      </c>
      <c r="R51" s="317"/>
      <c r="S51" s="317"/>
      <c r="T51" s="910"/>
      <c r="U51" s="899"/>
    </row>
    <row r="52" spans="1:21" s="869" customFormat="1" ht="38.25" customHeight="1" x14ac:dyDescent="0.2">
      <c r="A52" s="361" t="s">
        <v>808</v>
      </c>
      <c r="B52" s="355" t="s">
        <v>567</v>
      </c>
      <c r="C52" s="362">
        <v>4</v>
      </c>
      <c r="D52" s="362">
        <v>12</v>
      </c>
      <c r="E52" s="363">
        <v>5226300</v>
      </c>
      <c r="F52" s="835" t="s">
        <v>358</v>
      </c>
      <c r="G52" s="359">
        <f>G53+G55+G57</f>
        <v>36.5</v>
      </c>
      <c r="H52" s="359">
        <f t="shared" ref="H52:I52" si="47">H53+H55+H57</f>
        <v>0</v>
      </c>
      <c r="I52" s="359">
        <f t="shared" si="47"/>
        <v>36.5</v>
      </c>
      <c r="J52" s="359">
        <f t="shared" ref="J52:K52" si="48">J53+J55+J57</f>
        <v>0</v>
      </c>
      <c r="K52" s="359">
        <f t="shared" si="48"/>
        <v>36.5</v>
      </c>
      <c r="L52" s="359">
        <f t="shared" ref="L52:M52" si="49">L53+L55+L57</f>
        <v>0</v>
      </c>
      <c r="M52" s="359">
        <f t="shared" si="49"/>
        <v>36.5</v>
      </c>
      <c r="N52" s="359">
        <f t="shared" ref="N52:P52" si="50">N53+N55+N57</f>
        <v>0</v>
      </c>
      <c r="O52" s="360">
        <f t="shared" si="7"/>
        <v>36.5</v>
      </c>
      <c r="P52" s="359">
        <f t="shared" si="50"/>
        <v>0</v>
      </c>
      <c r="Q52" s="360">
        <f t="shared" si="8"/>
        <v>36.5</v>
      </c>
      <c r="R52" s="359"/>
      <c r="S52" s="359"/>
      <c r="T52" s="910" t="s">
        <v>350</v>
      </c>
      <c r="U52" s="899"/>
    </row>
    <row r="53" spans="1:21" hidden="1" x14ac:dyDescent="0.2">
      <c r="A53" s="312" t="s">
        <v>725</v>
      </c>
      <c r="B53" s="299" t="s">
        <v>567</v>
      </c>
      <c r="C53" s="293">
        <v>4</v>
      </c>
      <c r="D53" s="293">
        <v>12</v>
      </c>
      <c r="E53" s="294">
        <v>5226300</v>
      </c>
      <c r="F53" s="836">
        <v>240</v>
      </c>
      <c r="G53" s="317">
        <f>SUM(G54)</f>
        <v>0</v>
      </c>
      <c r="H53" s="317"/>
      <c r="I53" s="318">
        <f>G53+H53</f>
        <v>0</v>
      </c>
      <c r="J53" s="317"/>
      <c r="K53" s="318">
        <f>I53+J53</f>
        <v>0</v>
      </c>
      <c r="L53" s="317"/>
      <c r="M53" s="318">
        <f>K53+L53</f>
        <v>0</v>
      </c>
      <c r="N53" s="317"/>
      <c r="O53" s="360">
        <f t="shared" si="7"/>
        <v>0</v>
      </c>
      <c r="P53" s="317"/>
      <c r="Q53" s="360">
        <f t="shared" si="8"/>
        <v>0</v>
      </c>
      <c r="R53" s="317"/>
      <c r="S53" s="317"/>
      <c r="T53" s="911"/>
      <c r="U53" s="896"/>
    </row>
    <row r="54" spans="1:21" ht="25.5" hidden="1" x14ac:dyDescent="0.2">
      <c r="A54" s="312" t="s">
        <v>804</v>
      </c>
      <c r="B54" s="299" t="s">
        <v>567</v>
      </c>
      <c r="C54" s="293">
        <v>4</v>
      </c>
      <c r="D54" s="293">
        <v>12</v>
      </c>
      <c r="E54" s="294">
        <v>5226300</v>
      </c>
      <c r="F54" s="836">
        <v>244</v>
      </c>
      <c r="G54" s="317"/>
      <c r="H54" s="317"/>
      <c r="I54" s="318">
        <f t="shared" si="0"/>
        <v>0</v>
      </c>
      <c r="J54" s="317"/>
      <c r="K54" s="318">
        <f t="shared" ref="K54:K55" si="51">I54+J54</f>
        <v>0</v>
      </c>
      <c r="L54" s="317"/>
      <c r="M54" s="318">
        <f t="shared" ref="M54:M55" si="52">K54+L54</f>
        <v>0</v>
      </c>
      <c r="N54" s="317"/>
      <c r="O54" s="360">
        <f t="shared" si="7"/>
        <v>0</v>
      </c>
      <c r="P54" s="317"/>
      <c r="Q54" s="360">
        <f t="shared" si="8"/>
        <v>0</v>
      </c>
      <c r="R54" s="317"/>
      <c r="S54" s="317"/>
      <c r="T54" s="911"/>
      <c r="U54" s="896"/>
    </row>
    <row r="55" spans="1:21" x14ac:dyDescent="0.2">
      <c r="A55" s="312" t="s">
        <v>582</v>
      </c>
      <c r="B55" s="299" t="s">
        <v>567</v>
      </c>
      <c r="C55" s="293">
        <v>4</v>
      </c>
      <c r="D55" s="293">
        <v>12</v>
      </c>
      <c r="E55" s="294">
        <v>5226300</v>
      </c>
      <c r="F55" s="836">
        <v>610</v>
      </c>
      <c r="G55" s="317">
        <f>SUM(G56)</f>
        <v>36.5</v>
      </c>
      <c r="H55" s="317">
        <f>SUM(H56)</f>
        <v>0</v>
      </c>
      <c r="I55" s="318">
        <f t="shared" si="0"/>
        <v>36.5</v>
      </c>
      <c r="J55" s="317">
        <f>SUM(J56)</f>
        <v>0</v>
      </c>
      <c r="K55" s="318">
        <f t="shared" si="51"/>
        <v>36.5</v>
      </c>
      <c r="L55" s="317">
        <f>SUM(L56)</f>
        <v>0</v>
      </c>
      <c r="M55" s="318">
        <f t="shared" si="52"/>
        <v>36.5</v>
      </c>
      <c r="N55" s="317">
        <f>SUM(N56)</f>
        <v>0</v>
      </c>
      <c r="O55" s="318">
        <f t="shared" si="7"/>
        <v>36.5</v>
      </c>
      <c r="P55" s="317">
        <f>SUM(P56)</f>
        <v>0</v>
      </c>
      <c r="Q55" s="318">
        <f t="shared" si="8"/>
        <v>36.5</v>
      </c>
      <c r="R55" s="317"/>
      <c r="S55" s="317"/>
      <c r="T55" s="911"/>
      <c r="U55" s="896"/>
    </row>
    <row r="56" spans="1:21" x14ac:dyDescent="0.2">
      <c r="A56" s="312" t="s">
        <v>584</v>
      </c>
      <c r="B56" s="299" t="s">
        <v>567</v>
      </c>
      <c r="C56" s="293">
        <v>4</v>
      </c>
      <c r="D56" s="293">
        <v>12</v>
      </c>
      <c r="E56" s="294">
        <v>5226300</v>
      </c>
      <c r="F56" s="836">
        <v>612</v>
      </c>
      <c r="G56" s="317">
        <v>36.5</v>
      </c>
      <c r="H56" s="317"/>
      <c r="I56" s="318">
        <f>SUM(G56:H56)</f>
        <v>36.5</v>
      </c>
      <c r="J56" s="317"/>
      <c r="K56" s="318">
        <f>SUM(I56:J56)</f>
        <v>36.5</v>
      </c>
      <c r="L56" s="317"/>
      <c r="M56" s="318">
        <f>SUM(K56:L56)</f>
        <v>36.5</v>
      </c>
      <c r="N56" s="317"/>
      <c r="O56" s="318">
        <f t="shared" si="7"/>
        <v>36.5</v>
      </c>
      <c r="P56" s="317"/>
      <c r="Q56" s="318">
        <f t="shared" si="8"/>
        <v>36.5</v>
      </c>
      <c r="R56" s="317"/>
      <c r="S56" s="317"/>
      <c r="T56" s="911"/>
      <c r="U56" s="896"/>
    </row>
    <row r="57" spans="1:21" hidden="1" x14ac:dyDescent="0.2">
      <c r="A57" s="312" t="s">
        <v>598</v>
      </c>
      <c r="B57" s="299" t="s">
        <v>567</v>
      </c>
      <c r="C57" s="293">
        <v>4</v>
      </c>
      <c r="D57" s="293">
        <v>12</v>
      </c>
      <c r="E57" s="294">
        <v>5226300</v>
      </c>
      <c r="F57" s="836">
        <v>620</v>
      </c>
      <c r="G57" s="317">
        <f>SUM(G58)</f>
        <v>0</v>
      </c>
      <c r="H57" s="317"/>
      <c r="I57" s="318">
        <f t="shared" si="0"/>
        <v>0</v>
      </c>
      <c r="J57" s="317"/>
      <c r="K57" s="318">
        <f t="shared" ref="K57:K63" si="53">I57+J57</f>
        <v>0</v>
      </c>
      <c r="L57" s="317"/>
      <c r="M57" s="318">
        <f t="shared" ref="M57:M63" si="54">K57+L57</f>
        <v>0</v>
      </c>
      <c r="N57" s="317"/>
      <c r="O57" s="360">
        <f t="shared" si="7"/>
        <v>0</v>
      </c>
      <c r="P57" s="317"/>
      <c r="Q57" s="360">
        <f t="shared" si="8"/>
        <v>0</v>
      </c>
      <c r="R57" s="317"/>
      <c r="S57" s="317"/>
      <c r="T57" s="911"/>
      <c r="U57" s="896"/>
    </row>
    <row r="58" spans="1:21" hidden="1" x14ac:dyDescent="0.2">
      <c r="A58" s="312" t="s">
        <v>600</v>
      </c>
      <c r="B58" s="299" t="s">
        <v>567</v>
      </c>
      <c r="C58" s="293">
        <v>4</v>
      </c>
      <c r="D58" s="293">
        <v>12</v>
      </c>
      <c r="E58" s="294">
        <v>5226300</v>
      </c>
      <c r="F58" s="836">
        <v>622</v>
      </c>
      <c r="G58" s="317"/>
      <c r="H58" s="317"/>
      <c r="I58" s="318">
        <f t="shared" si="0"/>
        <v>0</v>
      </c>
      <c r="J58" s="317"/>
      <c r="K58" s="318">
        <f t="shared" si="53"/>
        <v>0</v>
      </c>
      <c r="L58" s="317"/>
      <c r="M58" s="318">
        <f t="shared" si="54"/>
        <v>0</v>
      </c>
      <c r="N58" s="317"/>
      <c r="O58" s="360">
        <f t="shared" si="7"/>
        <v>0</v>
      </c>
      <c r="P58" s="317"/>
      <c r="Q58" s="360">
        <f t="shared" si="8"/>
        <v>0</v>
      </c>
      <c r="R58" s="317"/>
      <c r="S58" s="317"/>
      <c r="T58" s="911"/>
      <c r="U58" s="896"/>
    </row>
    <row r="59" spans="1:21" s="869" customFormat="1" x14ac:dyDescent="0.2">
      <c r="A59" s="361" t="s">
        <v>362</v>
      </c>
      <c r="B59" s="355" t="s">
        <v>567</v>
      </c>
      <c r="C59" s="362">
        <v>5</v>
      </c>
      <c r="D59" s="362" t="s">
        <v>358</v>
      </c>
      <c r="E59" s="363" t="s">
        <v>358</v>
      </c>
      <c r="F59" s="835" t="s">
        <v>358</v>
      </c>
      <c r="G59" s="360">
        <f>G64+G60+G72</f>
        <v>34762</v>
      </c>
      <c r="H59" s="360">
        <f>H64+H60+H72</f>
        <v>21446.5</v>
      </c>
      <c r="I59" s="360">
        <f t="shared" si="0"/>
        <v>56208.5</v>
      </c>
      <c r="J59" s="360">
        <f>J64+J60+J72</f>
        <v>2469</v>
      </c>
      <c r="K59" s="360">
        <f t="shared" si="53"/>
        <v>58677.5</v>
      </c>
      <c r="L59" s="360">
        <f>L64+L60+L72</f>
        <v>51614</v>
      </c>
      <c r="M59" s="360">
        <f t="shared" si="54"/>
        <v>110291.5</v>
      </c>
      <c r="N59" s="360">
        <f>N64+N60+N72</f>
        <v>-727</v>
      </c>
      <c r="O59" s="360">
        <f t="shared" si="7"/>
        <v>109564.5</v>
      </c>
      <c r="P59" s="360">
        <f>P64+P60+P72</f>
        <v>-5022</v>
      </c>
      <c r="Q59" s="360">
        <f t="shared" si="8"/>
        <v>104542.5</v>
      </c>
      <c r="R59" s="360">
        <f t="shared" ref="R59:S59" si="55">R64+R60+R72</f>
        <v>3162.4</v>
      </c>
      <c r="S59" s="360">
        <f t="shared" si="55"/>
        <v>1348</v>
      </c>
      <c r="T59" s="910" t="s">
        <v>350</v>
      </c>
      <c r="U59" s="899"/>
    </row>
    <row r="60" spans="1:21" s="869" customFormat="1" ht="13.5" customHeight="1" x14ac:dyDescent="0.2">
      <c r="A60" s="912" t="s">
        <v>215</v>
      </c>
      <c r="B60" s="355" t="s">
        <v>567</v>
      </c>
      <c r="C60" s="362">
        <v>5</v>
      </c>
      <c r="D60" s="362">
        <v>1</v>
      </c>
      <c r="E60" s="363"/>
      <c r="F60" s="835"/>
      <c r="G60" s="359">
        <f t="shared" ref="G60:S62" si="56">SUM(G61)</f>
        <v>7274.9</v>
      </c>
      <c r="H60" s="359">
        <f t="shared" si="56"/>
        <v>0</v>
      </c>
      <c r="I60" s="360">
        <f t="shared" si="0"/>
        <v>7274.9</v>
      </c>
      <c r="J60" s="359">
        <f t="shared" si="56"/>
        <v>2469</v>
      </c>
      <c r="K60" s="360">
        <f t="shared" si="53"/>
        <v>9743.9</v>
      </c>
      <c r="L60" s="359">
        <f t="shared" si="56"/>
        <v>0</v>
      </c>
      <c r="M60" s="360">
        <f t="shared" si="54"/>
        <v>9743.9</v>
      </c>
      <c r="N60" s="359">
        <f t="shared" si="56"/>
        <v>0</v>
      </c>
      <c r="O60" s="360">
        <f t="shared" si="7"/>
        <v>9743.9</v>
      </c>
      <c r="P60" s="359">
        <f t="shared" si="56"/>
        <v>0</v>
      </c>
      <c r="Q60" s="360">
        <f t="shared" si="8"/>
        <v>9743.9</v>
      </c>
      <c r="R60" s="359">
        <f t="shared" si="56"/>
        <v>3162.4</v>
      </c>
      <c r="S60" s="359">
        <f t="shared" si="56"/>
        <v>1348</v>
      </c>
      <c r="T60" s="910"/>
      <c r="U60" s="899"/>
    </row>
    <row r="61" spans="1:21" ht="13.5" customHeight="1" x14ac:dyDescent="0.2">
      <c r="A61" s="312" t="s">
        <v>585</v>
      </c>
      <c r="B61" s="299" t="s">
        <v>567</v>
      </c>
      <c r="C61" s="293">
        <v>5</v>
      </c>
      <c r="D61" s="293">
        <v>1</v>
      </c>
      <c r="E61" s="294">
        <v>5220000</v>
      </c>
      <c r="F61" s="836"/>
      <c r="G61" s="317">
        <f t="shared" si="56"/>
        <v>7274.9</v>
      </c>
      <c r="H61" s="317">
        <f t="shared" si="56"/>
        <v>0</v>
      </c>
      <c r="I61" s="318">
        <f t="shared" si="0"/>
        <v>7274.9</v>
      </c>
      <c r="J61" s="317">
        <f t="shared" si="56"/>
        <v>2469</v>
      </c>
      <c r="K61" s="318">
        <f t="shared" si="53"/>
        <v>9743.9</v>
      </c>
      <c r="L61" s="317">
        <f t="shared" si="56"/>
        <v>0</v>
      </c>
      <c r="M61" s="318">
        <f t="shared" si="54"/>
        <v>9743.9</v>
      </c>
      <c r="N61" s="317">
        <f t="shared" si="56"/>
        <v>0</v>
      </c>
      <c r="O61" s="360">
        <f t="shared" si="7"/>
        <v>9743.9</v>
      </c>
      <c r="P61" s="317">
        <f t="shared" si="56"/>
        <v>0</v>
      </c>
      <c r="Q61" s="360">
        <f t="shared" si="8"/>
        <v>9743.9</v>
      </c>
      <c r="R61" s="317">
        <f t="shared" si="56"/>
        <v>3162.4</v>
      </c>
      <c r="S61" s="317">
        <f t="shared" si="56"/>
        <v>1348</v>
      </c>
      <c r="T61" s="911"/>
      <c r="U61" s="896"/>
    </row>
    <row r="62" spans="1:21" ht="13.5" customHeight="1" x14ac:dyDescent="0.2">
      <c r="A62" s="312" t="s">
        <v>564</v>
      </c>
      <c r="B62" s="299" t="s">
        <v>567</v>
      </c>
      <c r="C62" s="293">
        <v>5</v>
      </c>
      <c r="D62" s="293">
        <v>1</v>
      </c>
      <c r="E62" s="294">
        <v>5227000</v>
      </c>
      <c r="F62" s="836">
        <v>800</v>
      </c>
      <c r="G62" s="317">
        <f t="shared" si="56"/>
        <v>7274.9</v>
      </c>
      <c r="H62" s="317">
        <f t="shared" si="56"/>
        <v>0</v>
      </c>
      <c r="I62" s="318">
        <f t="shared" si="0"/>
        <v>7274.9</v>
      </c>
      <c r="J62" s="317">
        <f t="shared" si="56"/>
        <v>2469</v>
      </c>
      <c r="K62" s="318">
        <f t="shared" si="53"/>
        <v>9743.9</v>
      </c>
      <c r="L62" s="317">
        <f t="shared" si="56"/>
        <v>0</v>
      </c>
      <c r="M62" s="318">
        <f t="shared" si="54"/>
        <v>9743.9</v>
      </c>
      <c r="N62" s="317">
        <f t="shared" si="56"/>
        <v>0</v>
      </c>
      <c r="O62" s="360">
        <f t="shared" si="7"/>
        <v>9743.9</v>
      </c>
      <c r="P62" s="317">
        <f t="shared" si="56"/>
        <v>0</v>
      </c>
      <c r="Q62" s="360">
        <f t="shared" si="8"/>
        <v>9743.9</v>
      </c>
      <c r="R62" s="317">
        <f t="shared" si="56"/>
        <v>3162.4</v>
      </c>
      <c r="S62" s="317">
        <f t="shared" si="56"/>
        <v>1348</v>
      </c>
      <c r="T62" s="911"/>
      <c r="U62" s="896"/>
    </row>
    <row r="63" spans="1:21" ht="25.5" customHeight="1" x14ac:dyDescent="0.2">
      <c r="A63" s="312" t="s">
        <v>1270</v>
      </c>
      <c r="B63" s="299" t="s">
        <v>567</v>
      </c>
      <c r="C63" s="293">
        <v>5</v>
      </c>
      <c r="D63" s="293">
        <v>1</v>
      </c>
      <c r="E63" s="294">
        <v>5227000</v>
      </c>
      <c r="F63" s="836">
        <v>810</v>
      </c>
      <c r="G63" s="317">
        <v>7274.9</v>
      </c>
      <c r="H63" s="317"/>
      <c r="I63" s="318">
        <f t="shared" si="0"/>
        <v>7274.9</v>
      </c>
      <c r="J63" s="317">
        <v>2469</v>
      </c>
      <c r="K63" s="318">
        <f t="shared" si="53"/>
        <v>9743.9</v>
      </c>
      <c r="L63" s="317"/>
      <c r="M63" s="318">
        <f t="shared" si="54"/>
        <v>9743.9</v>
      </c>
      <c r="N63" s="317"/>
      <c r="O63" s="360">
        <f t="shared" si="7"/>
        <v>9743.9</v>
      </c>
      <c r="P63" s="317"/>
      <c r="Q63" s="360">
        <f t="shared" si="8"/>
        <v>9743.9</v>
      </c>
      <c r="R63" s="317">
        <v>3162.4</v>
      </c>
      <c r="S63" s="317">
        <v>1348</v>
      </c>
      <c r="T63" s="911"/>
      <c r="U63" s="896"/>
    </row>
    <row r="64" spans="1:21" s="869" customFormat="1" ht="14.25" customHeight="1" x14ac:dyDescent="0.2">
      <c r="A64" s="361" t="s">
        <v>222</v>
      </c>
      <c r="B64" s="355" t="s">
        <v>567</v>
      </c>
      <c r="C64" s="362">
        <v>5</v>
      </c>
      <c r="D64" s="362">
        <v>2</v>
      </c>
      <c r="E64" s="363" t="s">
        <v>358</v>
      </c>
      <c r="F64" s="835" t="s">
        <v>358</v>
      </c>
      <c r="G64" s="359">
        <f t="shared" ref="G64:S68" si="57">G65</f>
        <v>26557</v>
      </c>
      <c r="H64" s="359">
        <f t="shared" si="57"/>
        <v>21446.5</v>
      </c>
      <c r="I64" s="359">
        <f t="shared" si="57"/>
        <v>48003.5</v>
      </c>
      <c r="J64" s="359">
        <f t="shared" si="57"/>
        <v>0</v>
      </c>
      <c r="K64" s="359">
        <f t="shared" si="57"/>
        <v>48003.5</v>
      </c>
      <c r="L64" s="359">
        <f t="shared" si="57"/>
        <v>51614</v>
      </c>
      <c r="M64" s="359">
        <f t="shared" si="57"/>
        <v>99617.5</v>
      </c>
      <c r="N64" s="359">
        <f t="shared" si="57"/>
        <v>-727</v>
      </c>
      <c r="O64" s="360">
        <f t="shared" si="7"/>
        <v>98890.5</v>
      </c>
      <c r="P64" s="359">
        <f t="shared" si="57"/>
        <v>-5022</v>
      </c>
      <c r="Q64" s="360">
        <f t="shared" si="8"/>
        <v>93868.5</v>
      </c>
      <c r="R64" s="359">
        <f t="shared" si="57"/>
        <v>0</v>
      </c>
      <c r="S64" s="359">
        <f t="shared" si="57"/>
        <v>0</v>
      </c>
      <c r="T64" s="910" t="s">
        <v>350</v>
      </c>
      <c r="U64" s="899"/>
    </row>
    <row r="65" spans="1:21" s="869" customFormat="1" ht="13.5" customHeight="1" x14ac:dyDescent="0.2">
      <c r="A65" s="361" t="s">
        <v>585</v>
      </c>
      <c r="B65" s="355" t="s">
        <v>567</v>
      </c>
      <c r="C65" s="362">
        <v>5</v>
      </c>
      <c r="D65" s="362">
        <v>2</v>
      </c>
      <c r="E65" s="363">
        <v>5220000</v>
      </c>
      <c r="F65" s="835" t="s">
        <v>358</v>
      </c>
      <c r="G65" s="359">
        <f t="shared" si="57"/>
        <v>26557</v>
      </c>
      <c r="H65" s="359">
        <f t="shared" si="57"/>
        <v>21446.5</v>
      </c>
      <c r="I65" s="359">
        <f t="shared" si="57"/>
        <v>48003.5</v>
      </c>
      <c r="J65" s="359">
        <f t="shared" si="57"/>
        <v>0</v>
      </c>
      <c r="K65" s="359">
        <f t="shared" si="57"/>
        <v>48003.5</v>
      </c>
      <c r="L65" s="359">
        <f t="shared" si="57"/>
        <v>51614</v>
      </c>
      <c r="M65" s="359">
        <f t="shared" si="57"/>
        <v>99617.5</v>
      </c>
      <c r="N65" s="359">
        <f t="shared" si="57"/>
        <v>-727</v>
      </c>
      <c r="O65" s="360">
        <f t="shared" si="7"/>
        <v>98890.5</v>
      </c>
      <c r="P65" s="359">
        <f t="shared" si="57"/>
        <v>-5022</v>
      </c>
      <c r="Q65" s="360">
        <f t="shared" si="8"/>
        <v>93868.5</v>
      </c>
      <c r="R65" s="359">
        <f t="shared" si="57"/>
        <v>0</v>
      </c>
      <c r="S65" s="359">
        <f t="shared" si="57"/>
        <v>0</v>
      </c>
      <c r="T65" s="910" t="s">
        <v>350</v>
      </c>
      <c r="U65" s="899"/>
    </row>
    <row r="66" spans="1:21" s="869" customFormat="1" ht="43.5" customHeight="1" x14ac:dyDescent="0.2">
      <c r="A66" s="361" t="s">
        <v>592</v>
      </c>
      <c r="B66" s="355" t="s">
        <v>567</v>
      </c>
      <c r="C66" s="362">
        <v>5</v>
      </c>
      <c r="D66" s="362">
        <v>2</v>
      </c>
      <c r="E66" s="363">
        <v>5222100</v>
      </c>
      <c r="F66" s="835" t="s">
        <v>358</v>
      </c>
      <c r="G66" s="359">
        <f>G68+G71</f>
        <v>26557</v>
      </c>
      <c r="H66" s="359">
        <f>H68+H71</f>
        <v>21446.5</v>
      </c>
      <c r="I66" s="360">
        <f t="shared" ref="I66" si="58">SUM(G66:H66)</f>
        <v>48003.5</v>
      </c>
      <c r="J66" s="359">
        <f>J68+J71</f>
        <v>0</v>
      </c>
      <c r="K66" s="360">
        <f t="shared" ref="K66:K68" si="59">SUM(I66:J66)</f>
        <v>48003.5</v>
      </c>
      <c r="L66" s="359">
        <f>L68+L71</f>
        <v>51614</v>
      </c>
      <c r="M66" s="360">
        <f t="shared" ref="M66" si="60">SUM(K66:L66)</f>
        <v>99617.5</v>
      </c>
      <c r="N66" s="359">
        <f>N68+N71</f>
        <v>-727</v>
      </c>
      <c r="O66" s="360">
        <f t="shared" si="7"/>
        <v>98890.5</v>
      </c>
      <c r="P66" s="359">
        <f>P68+P71</f>
        <v>-5022</v>
      </c>
      <c r="Q66" s="360">
        <f t="shared" si="8"/>
        <v>93868.5</v>
      </c>
      <c r="R66" s="359">
        <f t="shared" ref="R66:S66" si="61">R68+R71</f>
        <v>0</v>
      </c>
      <c r="S66" s="359">
        <f t="shared" si="61"/>
        <v>0</v>
      </c>
      <c r="T66" s="910" t="s">
        <v>350</v>
      </c>
      <c r="U66" s="899"/>
    </row>
    <row r="67" spans="1:21" s="869" customFormat="1" ht="36" customHeight="1" x14ac:dyDescent="0.2">
      <c r="A67" s="312" t="s">
        <v>1270</v>
      </c>
      <c r="B67" s="299" t="s">
        <v>567</v>
      </c>
      <c r="C67" s="293">
        <v>5</v>
      </c>
      <c r="D67" s="293">
        <v>2</v>
      </c>
      <c r="E67" s="294">
        <v>5222100</v>
      </c>
      <c r="F67" s="836">
        <v>810</v>
      </c>
      <c r="G67" s="317"/>
      <c r="H67" s="317"/>
      <c r="I67" s="318">
        <v>7634.5</v>
      </c>
      <c r="J67" s="317"/>
      <c r="K67" s="318">
        <v>7634.5</v>
      </c>
      <c r="L67" s="317"/>
      <c r="M67" s="318">
        <v>7634.5</v>
      </c>
      <c r="N67" s="317"/>
      <c r="O67" s="318">
        <f t="shared" si="7"/>
        <v>7634.5</v>
      </c>
      <c r="P67" s="317"/>
      <c r="Q67" s="318">
        <f t="shared" si="8"/>
        <v>7634.5</v>
      </c>
      <c r="R67" s="359"/>
      <c r="S67" s="359"/>
      <c r="T67" s="910"/>
      <c r="U67" s="899"/>
    </row>
    <row r="68" spans="1:21" ht="15" customHeight="1" x14ac:dyDescent="0.2">
      <c r="A68" s="839" t="s">
        <v>588</v>
      </c>
      <c r="B68" s="299" t="s">
        <v>567</v>
      </c>
      <c r="C68" s="293">
        <v>5</v>
      </c>
      <c r="D68" s="293">
        <v>2</v>
      </c>
      <c r="E68" s="294">
        <v>5222100</v>
      </c>
      <c r="F68" s="836">
        <v>400</v>
      </c>
      <c r="G68" s="317">
        <f t="shared" si="57"/>
        <v>26557</v>
      </c>
      <c r="H68" s="317">
        <f t="shared" si="57"/>
        <v>21446.5</v>
      </c>
      <c r="I68" s="318">
        <v>40369</v>
      </c>
      <c r="J68" s="317">
        <f t="shared" si="57"/>
        <v>0</v>
      </c>
      <c r="K68" s="318">
        <f t="shared" si="59"/>
        <v>40369</v>
      </c>
      <c r="L68" s="317">
        <f t="shared" si="57"/>
        <v>51614</v>
      </c>
      <c r="M68" s="318">
        <f t="shared" ref="M68" si="62">SUM(K68:L68)</f>
        <v>91983</v>
      </c>
      <c r="N68" s="317">
        <f t="shared" si="57"/>
        <v>-727</v>
      </c>
      <c r="O68" s="318">
        <f t="shared" si="7"/>
        <v>91256</v>
      </c>
      <c r="P68" s="317">
        <f t="shared" si="57"/>
        <v>-5022</v>
      </c>
      <c r="Q68" s="318">
        <f t="shared" si="8"/>
        <v>86234</v>
      </c>
      <c r="R68" s="317">
        <f t="shared" si="57"/>
        <v>0</v>
      </c>
      <c r="S68" s="317">
        <f t="shared" si="57"/>
        <v>0</v>
      </c>
      <c r="T68" s="911"/>
      <c r="U68" s="896"/>
    </row>
    <row r="69" spans="1:21" ht="38.25" x14ac:dyDescent="0.2">
      <c r="A69" s="839" t="s">
        <v>589</v>
      </c>
      <c r="B69" s="299" t="s">
        <v>567</v>
      </c>
      <c r="C69" s="293">
        <v>5</v>
      </c>
      <c r="D69" s="293">
        <v>2</v>
      </c>
      <c r="E69" s="294">
        <v>5222100</v>
      </c>
      <c r="F69" s="836">
        <v>411</v>
      </c>
      <c r="G69" s="317">
        <v>26557</v>
      </c>
      <c r="H69" s="317">
        <v>21446.5</v>
      </c>
      <c r="I69" s="318">
        <v>40369</v>
      </c>
      <c r="J69" s="317"/>
      <c r="K69" s="318">
        <f>SUM(I69:J69)</f>
        <v>40369</v>
      </c>
      <c r="L69" s="317">
        <v>51614</v>
      </c>
      <c r="M69" s="318">
        <f>SUM(K69:L69)</f>
        <v>91983</v>
      </c>
      <c r="N69" s="317">
        <v>-727</v>
      </c>
      <c r="O69" s="360">
        <f t="shared" si="7"/>
        <v>91256</v>
      </c>
      <c r="P69" s="317">
        <v>-5022</v>
      </c>
      <c r="Q69" s="360">
        <f t="shared" si="8"/>
        <v>86234</v>
      </c>
      <c r="R69" s="317"/>
      <c r="S69" s="317"/>
      <c r="T69" s="911" t="s">
        <v>350</v>
      </c>
      <c r="U69" s="896"/>
    </row>
    <row r="70" spans="1:21" hidden="1" x14ac:dyDescent="0.2">
      <c r="A70" s="312" t="s">
        <v>564</v>
      </c>
      <c r="B70" s="299" t="s">
        <v>567</v>
      </c>
      <c r="C70" s="293">
        <v>5</v>
      </c>
      <c r="D70" s="293">
        <v>2</v>
      </c>
      <c r="E70" s="294">
        <v>5222100</v>
      </c>
      <c r="F70" s="836">
        <v>800</v>
      </c>
      <c r="G70" s="317">
        <f>G71</f>
        <v>0</v>
      </c>
      <c r="H70" s="317"/>
      <c r="I70" s="360">
        <f t="shared" si="0"/>
        <v>0</v>
      </c>
      <c r="J70" s="317"/>
      <c r="K70" s="360">
        <f t="shared" ref="K70:K71" si="63">I70+J70</f>
        <v>0</v>
      </c>
      <c r="L70" s="317"/>
      <c r="M70" s="360">
        <f t="shared" ref="M70:M71" si="64">K70+L70</f>
        <v>0</v>
      </c>
      <c r="N70" s="317"/>
      <c r="O70" s="360">
        <f t="shared" si="7"/>
        <v>0</v>
      </c>
      <c r="P70" s="317"/>
      <c r="Q70" s="360">
        <f t="shared" si="8"/>
        <v>0</v>
      </c>
      <c r="R70" s="317"/>
      <c r="S70" s="317"/>
      <c r="T70" s="911"/>
      <c r="U70" s="896"/>
    </row>
    <row r="71" spans="1:21" ht="38.25" hidden="1" x14ac:dyDescent="0.2">
      <c r="A71" s="312" t="s">
        <v>587</v>
      </c>
      <c r="B71" s="299" t="s">
        <v>567</v>
      </c>
      <c r="C71" s="293">
        <v>5</v>
      </c>
      <c r="D71" s="293">
        <v>2</v>
      </c>
      <c r="E71" s="294">
        <v>5222100</v>
      </c>
      <c r="F71" s="836">
        <v>810</v>
      </c>
      <c r="G71" s="317"/>
      <c r="H71" s="317"/>
      <c r="I71" s="360">
        <f t="shared" si="0"/>
        <v>0</v>
      </c>
      <c r="J71" s="317"/>
      <c r="K71" s="360">
        <f t="shared" si="63"/>
        <v>0</v>
      </c>
      <c r="L71" s="317"/>
      <c r="M71" s="360">
        <f t="shared" si="64"/>
        <v>0</v>
      </c>
      <c r="N71" s="317"/>
      <c r="O71" s="360">
        <f t="shared" si="7"/>
        <v>0</v>
      </c>
      <c r="P71" s="317"/>
      <c r="Q71" s="360">
        <f t="shared" si="8"/>
        <v>0</v>
      </c>
      <c r="R71" s="317"/>
      <c r="S71" s="317"/>
      <c r="T71" s="911"/>
      <c r="U71" s="896"/>
    </row>
    <row r="72" spans="1:21" x14ac:dyDescent="0.2">
      <c r="A72" s="913" t="s">
        <v>232</v>
      </c>
      <c r="B72" s="355" t="s">
        <v>567</v>
      </c>
      <c r="C72" s="362">
        <v>5</v>
      </c>
      <c r="D72" s="362">
        <v>3</v>
      </c>
      <c r="E72" s="294"/>
      <c r="F72" s="836"/>
      <c r="G72" s="359">
        <f t="shared" ref="G72:S73" si="65">G73</f>
        <v>930.1</v>
      </c>
      <c r="H72" s="359">
        <f t="shared" si="65"/>
        <v>0</v>
      </c>
      <c r="I72" s="359">
        <f t="shared" si="65"/>
        <v>930.1</v>
      </c>
      <c r="J72" s="359">
        <f t="shared" si="65"/>
        <v>0</v>
      </c>
      <c r="K72" s="359">
        <f t="shared" si="65"/>
        <v>930.1</v>
      </c>
      <c r="L72" s="359">
        <f t="shared" si="65"/>
        <v>0</v>
      </c>
      <c r="M72" s="359">
        <f t="shared" si="65"/>
        <v>930.1</v>
      </c>
      <c r="N72" s="359">
        <f t="shared" si="65"/>
        <v>0</v>
      </c>
      <c r="O72" s="360">
        <f t="shared" si="7"/>
        <v>930.1</v>
      </c>
      <c r="P72" s="359">
        <f t="shared" si="65"/>
        <v>0</v>
      </c>
      <c r="Q72" s="360">
        <f t="shared" si="8"/>
        <v>930.1</v>
      </c>
      <c r="R72" s="359">
        <f t="shared" si="65"/>
        <v>0</v>
      </c>
      <c r="S72" s="359">
        <f t="shared" si="65"/>
        <v>0</v>
      </c>
      <c r="T72" s="911"/>
      <c r="U72" s="896"/>
    </row>
    <row r="73" spans="1:21" s="869" customFormat="1" x14ac:dyDescent="0.2">
      <c r="A73" s="361" t="s">
        <v>585</v>
      </c>
      <c r="B73" s="355" t="s">
        <v>567</v>
      </c>
      <c r="C73" s="362">
        <v>5</v>
      </c>
      <c r="D73" s="362">
        <v>3</v>
      </c>
      <c r="E73" s="363">
        <v>5220000</v>
      </c>
      <c r="F73" s="835"/>
      <c r="G73" s="359">
        <f t="shared" si="65"/>
        <v>930.1</v>
      </c>
      <c r="H73" s="359">
        <f t="shared" si="65"/>
        <v>0</v>
      </c>
      <c r="I73" s="359">
        <f t="shared" si="65"/>
        <v>930.1</v>
      </c>
      <c r="J73" s="359">
        <f t="shared" si="65"/>
        <v>0</v>
      </c>
      <c r="K73" s="359">
        <f t="shared" si="65"/>
        <v>930.1</v>
      </c>
      <c r="L73" s="359">
        <f t="shared" si="65"/>
        <v>0</v>
      </c>
      <c r="M73" s="359">
        <f t="shared" si="65"/>
        <v>930.1</v>
      </c>
      <c r="N73" s="359">
        <f t="shared" si="65"/>
        <v>0</v>
      </c>
      <c r="O73" s="360">
        <f t="shared" si="7"/>
        <v>930.1</v>
      </c>
      <c r="P73" s="359">
        <f t="shared" si="65"/>
        <v>0</v>
      </c>
      <c r="Q73" s="360">
        <f t="shared" si="8"/>
        <v>930.1</v>
      </c>
      <c r="R73" s="359">
        <v>0</v>
      </c>
      <c r="S73" s="359">
        <v>0</v>
      </c>
      <c r="T73" s="910"/>
      <c r="U73" s="899"/>
    </row>
    <row r="74" spans="1:21" x14ac:dyDescent="0.2">
      <c r="A74" s="312" t="s">
        <v>725</v>
      </c>
      <c r="B74" s="299" t="s">
        <v>567</v>
      </c>
      <c r="C74" s="293">
        <v>5</v>
      </c>
      <c r="D74" s="293">
        <v>3</v>
      </c>
      <c r="E74" s="294">
        <v>5227000</v>
      </c>
      <c r="F74" s="836">
        <v>240</v>
      </c>
      <c r="G74" s="317">
        <f>SUM(G75)</f>
        <v>930.1</v>
      </c>
      <c r="H74" s="317">
        <f t="shared" ref="H74:P74" si="66">SUM(H75)</f>
        <v>0</v>
      </c>
      <c r="I74" s="317">
        <f t="shared" si="66"/>
        <v>930.1</v>
      </c>
      <c r="J74" s="317">
        <f t="shared" si="66"/>
        <v>0</v>
      </c>
      <c r="K74" s="317">
        <f t="shared" si="66"/>
        <v>930.1</v>
      </c>
      <c r="L74" s="317">
        <f t="shared" si="66"/>
        <v>0</v>
      </c>
      <c r="M74" s="317">
        <f t="shared" si="66"/>
        <v>930.1</v>
      </c>
      <c r="N74" s="317">
        <f t="shared" si="66"/>
        <v>0</v>
      </c>
      <c r="O74" s="318">
        <f t="shared" si="7"/>
        <v>930.1</v>
      </c>
      <c r="P74" s="317">
        <f t="shared" si="66"/>
        <v>0</v>
      </c>
      <c r="Q74" s="318">
        <f t="shared" si="8"/>
        <v>930.1</v>
      </c>
      <c r="R74" s="317">
        <f t="shared" ref="R74:S74" si="67">SUM(R75)</f>
        <v>0</v>
      </c>
      <c r="S74" s="317">
        <f t="shared" si="67"/>
        <v>0</v>
      </c>
      <c r="T74" s="911"/>
      <c r="U74" s="896"/>
    </row>
    <row r="75" spans="1:21" ht="16.5" customHeight="1" x14ac:dyDescent="0.2">
      <c r="A75" s="312" t="s">
        <v>804</v>
      </c>
      <c r="B75" s="299" t="s">
        <v>567</v>
      </c>
      <c r="C75" s="293">
        <v>5</v>
      </c>
      <c r="D75" s="293">
        <v>3</v>
      </c>
      <c r="E75" s="294">
        <v>5227000</v>
      </c>
      <c r="F75" s="836">
        <v>244</v>
      </c>
      <c r="G75" s="317">
        <v>930.1</v>
      </c>
      <c r="H75" s="317"/>
      <c r="I75" s="318">
        <f>SUM(G75:H75)</f>
        <v>930.1</v>
      </c>
      <c r="J75" s="317"/>
      <c r="K75" s="318">
        <f>SUM(I75:J75)</f>
        <v>930.1</v>
      </c>
      <c r="L75" s="317"/>
      <c r="M75" s="318">
        <f>SUM(K75:L75)</f>
        <v>930.1</v>
      </c>
      <c r="N75" s="317"/>
      <c r="O75" s="318">
        <f t="shared" si="7"/>
        <v>930.1</v>
      </c>
      <c r="P75" s="317"/>
      <c r="Q75" s="318">
        <f t="shared" si="8"/>
        <v>930.1</v>
      </c>
      <c r="R75" s="317"/>
      <c r="S75" s="317"/>
      <c r="T75" s="911"/>
      <c r="U75" s="896"/>
    </row>
    <row r="76" spans="1:21" s="869" customFormat="1" x14ac:dyDescent="0.2">
      <c r="A76" s="361" t="s">
        <v>363</v>
      </c>
      <c r="B76" s="355" t="s">
        <v>567</v>
      </c>
      <c r="C76" s="362">
        <v>7</v>
      </c>
      <c r="D76" s="362" t="s">
        <v>358</v>
      </c>
      <c r="E76" s="363" t="s">
        <v>358</v>
      </c>
      <c r="F76" s="835" t="s">
        <v>358</v>
      </c>
      <c r="G76" s="359">
        <f>G77+G88+G97</f>
        <v>96982.1</v>
      </c>
      <c r="H76" s="359">
        <f>H77+H88+H97</f>
        <v>8976.1</v>
      </c>
      <c r="I76" s="360">
        <f t="shared" si="0"/>
        <v>105958.20000000001</v>
      </c>
      <c r="J76" s="359">
        <f>J77+J88+J97</f>
        <v>818</v>
      </c>
      <c r="K76" s="360">
        <f t="shared" ref="K76:K79" si="68">I76+J76</f>
        <v>106776.20000000001</v>
      </c>
      <c r="L76" s="359">
        <f>L77+L88+L97</f>
        <v>0</v>
      </c>
      <c r="M76" s="360">
        <f t="shared" ref="M76:M79" si="69">K76+L76</f>
        <v>106776.20000000001</v>
      </c>
      <c r="N76" s="359">
        <f>N77+N88+N97</f>
        <v>2329.1</v>
      </c>
      <c r="O76" s="360">
        <f t="shared" si="7"/>
        <v>109105.30000000002</v>
      </c>
      <c r="P76" s="359">
        <f>P77+P88+P97</f>
        <v>0</v>
      </c>
      <c r="Q76" s="360">
        <f t="shared" si="8"/>
        <v>109105.30000000002</v>
      </c>
      <c r="R76" s="359">
        <f t="shared" ref="R76:S76" si="70">R77+R88+R97</f>
        <v>34993</v>
      </c>
      <c r="S76" s="359">
        <f t="shared" si="70"/>
        <v>0</v>
      </c>
      <c r="T76" s="910" t="s">
        <v>350</v>
      </c>
      <c r="U76" s="899"/>
    </row>
    <row r="77" spans="1:21" s="869" customFormat="1" ht="13.5" customHeight="1" x14ac:dyDescent="0.2">
      <c r="A77" s="361" t="s">
        <v>238</v>
      </c>
      <c r="B77" s="355" t="s">
        <v>567</v>
      </c>
      <c r="C77" s="362">
        <v>7</v>
      </c>
      <c r="D77" s="362">
        <v>1</v>
      </c>
      <c r="E77" s="363" t="s">
        <v>358</v>
      </c>
      <c r="F77" s="835" t="s">
        <v>358</v>
      </c>
      <c r="G77" s="359">
        <f>G78</f>
        <v>93187.900000000009</v>
      </c>
      <c r="H77" s="359">
        <f>H78</f>
        <v>8748</v>
      </c>
      <c r="I77" s="360">
        <f t="shared" si="0"/>
        <v>101935.90000000001</v>
      </c>
      <c r="J77" s="359">
        <f>J78</f>
        <v>0</v>
      </c>
      <c r="K77" s="360">
        <f t="shared" si="68"/>
        <v>101935.90000000001</v>
      </c>
      <c r="L77" s="359">
        <f>L78</f>
        <v>0</v>
      </c>
      <c r="M77" s="360">
        <f t="shared" si="69"/>
        <v>101935.90000000001</v>
      </c>
      <c r="N77" s="359">
        <f>N78</f>
        <v>2329.1</v>
      </c>
      <c r="O77" s="360">
        <f t="shared" si="7"/>
        <v>104265.00000000001</v>
      </c>
      <c r="P77" s="359">
        <f>P78</f>
        <v>0</v>
      </c>
      <c r="Q77" s="360">
        <f t="shared" si="8"/>
        <v>104265.00000000001</v>
      </c>
      <c r="R77" s="359">
        <f t="shared" ref="R77:S77" si="71">R78</f>
        <v>34993</v>
      </c>
      <c r="S77" s="359">
        <f t="shared" si="71"/>
        <v>0</v>
      </c>
      <c r="T77" s="910" t="s">
        <v>350</v>
      </c>
      <c r="U77" s="899"/>
    </row>
    <row r="78" spans="1:21" s="869" customFormat="1" ht="13.5" customHeight="1" x14ac:dyDescent="0.2">
      <c r="A78" s="361" t="s">
        <v>585</v>
      </c>
      <c r="B78" s="355" t="s">
        <v>567</v>
      </c>
      <c r="C78" s="362">
        <v>7</v>
      </c>
      <c r="D78" s="362">
        <v>1</v>
      </c>
      <c r="E78" s="363">
        <v>5220000</v>
      </c>
      <c r="F78" s="835" t="s">
        <v>358</v>
      </c>
      <c r="G78" s="359">
        <f>G79+G85</f>
        <v>93187.900000000009</v>
      </c>
      <c r="H78" s="359">
        <f>H79+H85</f>
        <v>8748</v>
      </c>
      <c r="I78" s="360">
        <f t="shared" si="0"/>
        <v>101935.90000000001</v>
      </c>
      <c r="J78" s="359">
        <f>J79+J85</f>
        <v>0</v>
      </c>
      <c r="K78" s="360">
        <f t="shared" si="68"/>
        <v>101935.90000000001</v>
      </c>
      <c r="L78" s="359">
        <f>L79+L85</f>
        <v>0</v>
      </c>
      <c r="M78" s="360">
        <f t="shared" si="69"/>
        <v>101935.90000000001</v>
      </c>
      <c r="N78" s="359">
        <f>N79+N85</f>
        <v>2329.1</v>
      </c>
      <c r="O78" s="360">
        <f t="shared" si="7"/>
        <v>104265.00000000001</v>
      </c>
      <c r="P78" s="359">
        <f>P79+P85</f>
        <v>0</v>
      </c>
      <c r="Q78" s="360">
        <f t="shared" si="8"/>
        <v>104265.00000000001</v>
      </c>
      <c r="R78" s="359">
        <f t="shared" ref="R78:S78" si="72">R79+R85</f>
        <v>34993</v>
      </c>
      <c r="S78" s="359">
        <f t="shared" si="72"/>
        <v>0</v>
      </c>
      <c r="T78" s="910" t="s">
        <v>350</v>
      </c>
      <c r="U78" s="899"/>
    </row>
    <row r="79" spans="1:21" s="869" customFormat="1" ht="23.25" customHeight="1" x14ac:dyDescent="0.2">
      <c r="A79" s="361" t="s">
        <v>727</v>
      </c>
      <c r="B79" s="355" t="s">
        <v>567</v>
      </c>
      <c r="C79" s="362">
        <v>7</v>
      </c>
      <c r="D79" s="362">
        <v>1</v>
      </c>
      <c r="E79" s="363">
        <v>5225600</v>
      </c>
      <c r="F79" s="835" t="s">
        <v>358</v>
      </c>
      <c r="G79" s="359">
        <f>G80+G83</f>
        <v>93187.900000000009</v>
      </c>
      <c r="H79" s="359">
        <f>H80+H83</f>
        <v>8748</v>
      </c>
      <c r="I79" s="360">
        <f t="shared" si="0"/>
        <v>101935.90000000001</v>
      </c>
      <c r="J79" s="359">
        <f>J80+J83</f>
        <v>0</v>
      </c>
      <c r="K79" s="360">
        <f t="shared" si="68"/>
        <v>101935.90000000001</v>
      </c>
      <c r="L79" s="359">
        <f>L80+L83</f>
        <v>0</v>
      </c>
      <c r="M79" s="360">
        <f t="shared" si="69"/>
        <v>101935.90000000001</v>
      </c>
      <c r="N79" s="359">
        <f>N80+N83</f>
        <v>2329.1</v>
      </c>
      <c r="O79" s="360">
        <f t="shared" si="7"/>
        <v>104265.00000000001</v>
      </c>
      <c r="P79" s="359">
        <f>P80+P83</f>
        <v>0</v>
      </c>
      <c r="Q79" s="360">
        <f t="shared" si="8"/>
        <v>104265.00000000001</v>
      </c>
      <c r="R79" s="359">
        <f t="shared" ref="R79:S79" si="73">R80+R83</f>
        <v>34993</v>
      </c>
      <c r="S79" s="359">
        <f t="shared" si="73"/>
        <v>0</v>
      </c>
      <c r="T79" s="910" t="s">
        <v>350</v>
      </c>
      <c r="U79" s="899"/>
    </row>
    <row r="80" spans="1:21" ht="23.25" customHeight="1" x14ac:dyDescent="0.2">
      <c r="A80" s="839" t="s">
        <v>562</v>
      </c>
      <c r="B80" s="299" t="s">
        <v>567</v>
      </c>
      <c r="C80" s="293">
        <v>7</v>
      </c>
      <c r="D80" s="293">
        <v>1</v>
      </c>
      <c r="E80" s="294">
        <v>5225602</v>
      </c>
      <c r="F80" s="836">
        <v>240</v>
      </c>
      <c r="G80" s="317">
        <f>G81</f>
        <v>19678.3</v>
      </c>
      <c r="H80" s="317">
        <f t="shared" ref="H80:P80" si="74">H81</f>
        <v>0</v>
      </c>
      <c r="I80" s="317">
        <f t="shared" si="74"/>
        <v>19678.3</v>
      </c>
      <c r="J80" s="317">
        <f t="shared" si="74"/>
        <v>0</v>
      </c>
      <c r="K80" s="317">
        <f t="shared" si="74"/>
        <v>19678.3</v>
      </c>
      <c r="L80" s="317">
        <f t="shared" si="74"/>
        <v>0</v>
      </c>
      <c r="M80" s="317">
        <f t="shared" si="74"/>
        <v>19678.3</v>
      </c>
      <c r="N80" s="317">
        <f t="shared" si="74"/>
        <v>2329.1</v>
      </c>
      <c r="O80" s="318">
        <f t="shared" si="7"/>
        <v>22007.399999999998</v>
      </c>
      <c r="P80" s="317">
        <f t="shared" si="74"/>
        <v>0</v>
      </c>
      <c r="Q80" s="318">
        <f t="shared" si="8"/>
        <v>22007.399999999998</v>
      </c>
      <c r="R80" s="317">
        <v>0</v>
      </c>
      <c r="S80" s="317">
        <v>0</v>
      </c>
      <c r="T80" s="911"/>
      <c r="U80" s="896"/>
    </row>
    <row r="81" spans="1:21" ht="23.25" customHeight="1" x14ac:dyDescent="0.2">
      <c r="A81" s="839" t="s">
        <v>751</v>
      </c>
      <c r="B81" s="299" t="s">
        <v>567</v>
      </c>
      <c r="C81" s="293">
        <v>7</v>
      </c>
      <c r="D81" s="293">
        <v>1</v>
      </c>
      <c r="E81" s="294">
        <v>5225602</v>
      </c>
      <c r="F81" s="836">
        <v>243</v>
      </c>
      <c r="G81" s="317">
        <v>19678.3</v>
      </c>
      <c r="H81" s="317"/>
      <c r="I81" s="360">
        <f>SUM(G81:H81)</f>
        <v>19678.3</v>
      </c>
      <c r="J81" s="317"/>
      <c r="K81" s="360">
        <f>SUM(I81:J81)</f>
        <v>19678.3</v>
      </c>
      <c r="L81" s="317"/>
      <c r="M81" s="360">
        <f>SUM(K81:L81)</f>
        <v>19678.3</v>
      </c>
      <c r="N81" s="317">
        <v>2329.1</v>
      </c>
      <c r="O81" s="360">
        <f t="shared" si="7"/>
        <v>22007.399999999998</v>
      </c>
      <c r="P81" s="317"/>
      <c r="Q81" s="360">
        <f t="shared" si="8"/>
        <v>22007.399999999998</v>
      </c>
      <c r="R81" s="317">
        <v>0</v>
      </c>
      <c r="S81" s="317">
        <v>0</v>
      </c>
      <c r="T81" s="911"/>
      <c r="U81" s="896"/>
    </row>
    <row r="82" spans="1:21" s="869" customFormat="1" ht="25.5" x14ac:dyDescent="0.2">
      <c r="A82" s="361" t="s">
        <v>728</v>
      </c>
      <c r="B82" s="355" t="s">
        <v>567</v>
      </c>
      <c r="C82" s="362">
        <v>7</v>
      </c>
      <c r="D82" s="362">
        <v>1</v>
      </c>
      <c r="E82" s="363">
        <v>5225603</v>
      </c>
      <c r="F82" s="835" t="s">
        <v>358</v>
      </c>
      <c r="G82" s="359">
        <f>G83</f>
        <v>73509.600000000006</v>
      </c>
      <c r="H82" s="359">
        <f>H83</f>
        <v>8748</v>
      </c>
      <c r="I82" s="360">
        <f t="shared" ref="I82" si="75">SUM(G82:H82)</f>
        <v>82257.600000000006</v>
      </c>
      <c r="J82" s="359">
        <f>J83</f>
        <v>0</v>
      </c>
      <c r="K82" s="360">
        <f t="shared" ref="K82" si="76">SUM(I82:J82)</f>
        <v>82257.600000000006</v>
      </c>
      <c r="L82" s="359">
        <f>L83</f>
        <v>0</v>
      </c>
      <c r="M82" s="360">
        <f t="shared" ref="M82" si="77">SUM(K82:L82)</f>
        <v>82257.600000000006</v>
      </c>
      <c r="N82" s="359">
        <f>N83</f>
        <v>0</v>
      </c>
      <c r="O82" s="360">
        <f t="shared" ref="O82:O145" si="78">M82+N82</f>
        <v>82257.600000000006</v>
      </c>
      <c r="P82" s="359">
        <f>P83</f>
        <v>0</v>
      </c>
      <c r="Q82" s="360">
        <f t="shared" ref="Q82:Q145" si="79">O82+P82</f>
        <v>82257.600000000006</v>
      </c>
      <c r="R82" s="359">
        <f t="shared" ref="R82:S83" si="80">R83</f>
        <v>34993</v>
      </c>
      <c r="S82" s="359">
        <f t="shared" si="80"/>
        <v>0</v>
      </c>
      <c r="T82" s="910" t="s">
        <v>350</v>
      </c>
      <c r="U82" s="899"/>
    </row>
    <row r="83" spans="1:21" x14ac:dyDescent="0.2">
      <c r="A83" s="839" t="s">
        <v>588</v>
      </c>
      <c r="B83" s="299" t="s">
        <v>567</v>
      </c>
      <c r="C83" s="293">
        <v>7</v>
      </c>
      <c r="D83" s="293">
        <v>1</v>
      </c>
      <c r="E83" s="294">
        <v>5225603</v>
      </c>
      <c r="F83" s="836">
        <v>400</v>
      </c>
      <c r="G83" s="317">
        <f>G84</f>
        <v>73509.600000000006</v>
      </c>
      <c r="H83" s="317">
        <f t="shared" ref="H83:P83" si="81">H84</f>
        <v>8748</v>
      </c>
      <c r="I83" s="317">
        <f t="shared" si="81"/>
        <v>82257.600000000006</v>
      </c>
      <c r="J83" s="317">
        <f t="shared" si="81"/>
        <v>0</v>
      </c>
      <c r="K83" s="317">
        <f t="shared" si="81"/>
        <v>82257.600000000006</v>
      </c>
      <c r="L83" s="317">
        <f t="shared" si="81"/>
        <v>0</v>
      </c>
      <c r="M83" s="317">
        <f t="shared" si="81"/>
        <v>82257.600000000006</v>
      </c>
      <c r="N83" s="317">
        <f t="shared" si="81"/>
        <v>0</v>
      </c>
      <c r="O83" s="318">
        <f t="shared" si="78"/>
        <v>82257.600000000006</v>
      </c>
      <c r="P83" s="317">
        <f t="shared" si="81"/>
        <v>0</v>
      </c>
      <c r="Q83" s="318">
        <f t="shared" si="79"/>
        <v>82257.600000000006</v>
      </c>
      <c r="R83" s="317">
        <f t="shared" si="80"/>
        <v>34993</v>
      </c>
      <c r="S83" s="317">
        <f t="shared" si="80"/>
        <v>0</v>
      </c>
      <c r="T83" s="911" t="s">
        <v>350</v>
      </c>
      <c r="U83" s="896"/>
    </row>
    <row r="84" spans="1:21" ht="38.25" x14ac:dyDescent="0.2">
      <c r="A84" s="839" t="s">
        <v>589</v>
      </c>
      <c r="B84" s="299" t="s">
        <v>567</v>
      </c>
      <c r="C84" s="293">
        <v>7</v>
      </c>
      <c r="D84" s="293">
        <v>1</v>
      </c>
      <c r="E84" s="294">
        <v>5225603</v>
      </c>
      <c r="F84" s="836">
        <v>411</v>
      </c>
      <c r="G84" s="317">
        <v>73509.600000000006</v>
      </c>
      <c r="H84" s="317">
        <v>8748</v>
      </c>
      <c r="I84" s="360">
        <f>SUM(G84:H84)</f>
        <v>82257.600000000006</v>
      </c>
      <c r="J84" s="317"/>
      <c r="K84" s="360">
        <f>SUM(I84:J84)</f>
        <v>82257.600000000006</v>
      </c>
      <c r="L84" s="317"/>
      <c r="M84" s="360">
        <f>SUM(K84:L84)</f>
        <v>82257.600000000006</v>
      </c>
      <c r="N84" s="317"/>
      <c r="O84" s="360">
        <f t="shared" si="78"/>
        <v>82257.600000000006</v>
      </c>
      <c r="P84" s="317"/>
      <c r="Q84" s="360">
        <f t="shared" si="79"/>
        <v>82257.600000000006</v>
      </c>
      <c r="R84" s="317">
        <v>34993</v>
      </c>
      <c r="S84" s="317">
        <v>0</v>
      </c>
      <c r="T84" s="911" t="s">
        <v>350</v>
      </c>
      <c r="U84" s="896"/>
    </row>
    <row r="85" spans="1:21" s="869" customFormat="1" ht="25.5" hidden="1" x14ac:dyDescent="0.2">
      <c r="A85" s="361" t="s">
        <v>750</v>
      </c>
      <c r="B85" s="355" t="s">
        <v>567</v>
      </c>
      <c r="C85" s="362">
        <v>7</v>
      </c>
      <c r="D85" s="362">
        <v>1</v>
      </c>
      <c r="E85" s="363">
        <v>5224400</v>
      </c>
      <c r="F85" s="835"/>
      <c r="G85" s="359">
        <f>G86</f>
        <v>0</v>
      </c>
      <c r="H85" s="359"/>
      <c r="I85" s="360">
        <f t="shared" si="0"/>
        <v>0</v>
      </c>
      <c r="J85" s="359"/>
      <c r="K85" s="360">
        <f t="shared" ref="K85:K87" si="82">I85+J85</f>
        <v>0</v>
      </c>
      <c r="L85" s="359"/>
      <c r="M85" s="360">
        <f t="shared" ref="M85:M87" si="83">K85+L85</f>
        <v>0</v>
      </c>
      <c r="N85" s="359"/>
      <c r="O85" s="360">
        <f t="shared" si="78"/>
        <v>0</v>
      </c>
      <c r="P85" s="359"/>
      <c r="Q85" s="360">
        <f t="shared" si="79"/>
        <v>0</v>
      </c>
      <c r="R85" s="359"/>
      <c r="S85" s="359"/>
      <c r="T85" s="910"/>
      <c r="U85" s="899"/>
    </row>
    <row r="86" spans="1:21" hidden="1" x14ac:dyDescent="0.2">
      <c r="A86" s="839" t="s">
        <v>588</v>
      </c>
      <c r="B86" s="299" t="s">
        <v>567</v>
      </c>
      <c r="C86" s="293">
        <v>7</v>
      </c>
      <c r="D86" s="293">
        <v>1</v>
      </c>
      <c r="E86" s="294">
        <v>5224400</v>
      </c>
      <c r="F86" s="836">
        <v>400</v>
      </c>
      <c r="G86" s="317">
        <f>G87</f>
        <v>0</v>
      </c>
      <c r="H86" s="317"/>
      <c r="I86" s="360">
        <f t="shared" si="0"/>
        <v>0</v>
      </c>
      <c r="J86" s="317"/>
      <c r="K86" s="360">
        <f t="shared" si="82"/>
        <v>0</v>
      </c>
      <c r="L86" s="317"/>
      <c r="M86" s="360">
        <f t="shared" si="83"/>
        <v>0</v>
      </c>
      <c r="N86" s="317"/>
      <c r="O86" s="360">
        <f t="shared" si="78"/>
        <v>0</v>
      </c>
      <c r="P86" s="317"/>
      <c r="Q86" s="360">
        <f t="shared" si="79"/>
        <v>0</v>
      </c>
      <c r="R86" s="317"/>
      <c r="S86" s="317"/>
      <c r="T86" s="911"/>
      <c r="U86" s="896"/>
    </row>
    <row r="87" spans="1:21" ht="38.25" hidden="1" x14ac:dyDescent="0.2">
      <c r="A87" s="839" t="s">
        <v>589</v>
      </c>
      <c r="B87" s="299" t="s">
        <v>567</v>
      </c>
      <c r="C87" s="293">
        <v>7</v>
      </c>
      <c r="D87" s="293">
        <v>1</v>
      </c>
      <c r="E87" s="294">
        <v>5224400</v>
      </c>
      <c r="F87" s="836">
        <v>411</v>
      </c>
      <c r="G87" s="317"/>
      <c r="H87" s="317"/>
      <c r="I87" s="360">
        <f t="shared" si="0"/>
        <v>0</v>
      </c>
      <c r="J87" s="317"/>
      <c r="K87" s="360">
        <f t="shared" si="82"/>
        <v>0</v>
      </c>
      <c r="L87" s="317"/>
      <c r="M87" s="360">
        <f t="shared" si="83"/>
        <v>0</v>
      </c>
      <c r="N87" s="317"/>
      <c r="O87" s="360">
        <f t="shared" si="78"/>
        <v>0</v>
      </c>
      <c r="P87" s="317"/>
      <c r="Q87" s="360">
        <f t="shared" si="79"/>
        <v>0</v>
      </c>
      <c r="R87" s="317"/>
      <c r="S87" s="317"/>
      <c r="T87" s="911"/>
      <c r="U87" s="896"/>
    </row>
    <row r="88" spans="1:21" s="869" customFormat="1" x14ac:dyDescent="0.2">
      <c r="A88" s="838" t="s">
        <v>240</v>
      </c>
      <c r="B88" s="759" t="s">
        <v>567</v>
      </c>
      <c r="C88" s="355" t="s">
        <v>157</v>
      </c>
      <c r="D88" s="355" t="s">
        <v>144</v>
      </c>
      <c r="E88" s="363"/>
      <c r="F88" s="835"/>
      <c r="G88" s="359">
        <f>G89+G92</f>
        <v>3794.2</v>
      </c>
      <c r="H88" s="359">
        <f>SUM(H89+H92)</f>
        <v>0</v>
      </c>
      <c r="I88" s="359">
        <f t="shared" ref="I88:S88" si="84">SUM(I89+I92)</f>
        <v>3794.2</v>
      </c>
      <c r="J88" s="359">
        <f>SUM(J89+J92)</f>
        <v>818</v>
      </c>
      <c r="K88" s="359">
        <f t="shared" ref="K88:M88" si="85">SUM(K89+K92)</f>
        <v>4612.2</v>
      </c>
      <c r="L88" s="359">
        <f>SUM(L89+L92)</f>
        <v>0</v>
      </c>
      <c r="M88" s="359">
        <f t="shared" si="85"/>
        <v>4612.2</v>
      </c>
      <c r="N88" s="359">
        <f>SUM(N89+N92)</f>
        <v>0</v>
      </c>
      <c r="O88" s="360">
        <f t="shared" si="78"/>
        <v>4612.2</v>
      </c>
      <c r="P88" s="359">
        <f>SUM(P89+P92)</f>
        <v>0</v>
      </c>
      <c r="Q88" s="360">
        <f t="shared" si="79"/>
        <v>4612.2</v>
      </c>
      <c r="R88" s="359">
        <f t="shared" si="84"/>
        <v>0</v>
      </c>
      <c r="S88" s="359">
        <f t="shared" si="84"/>
        <v>0</v>
      </c>
      <c r="T88" s="910"/>
      <c r="U88" s="899"/>
    </row>
    <row r="89" spans="1:21" s="869" customFormat="1" ht="25.5" customHeight="1" x14ac:dyDescent="0.2">
      <c r="A89" s="913" t="s">
        <v>749</v>
      </c>
      <c r="B89" s="355" t="s">
        <v>567</v>
      </c>
      <c r="C89" s="362">
        <v>7</v>
      </c>
      <c r="D89" s="362">
        <v>2</v>
      </c>
      <c r="E89" s="363">
        <v>5225603</v>
      </c>
      <c r="F89" s="835"/>
      <c r="G89" s="359">
        <f t="shared" ref="G89:P90" si="86">G90</f>
        <v>2741.2</v>
      </c>
      <c r="H89" s="359">
        <f t="shared" si="86"/>
        <v>0</v>
      </c>
      <c r="I89" s="360">
        <f t="shared" ref="I89:I90" si="87">SUM(G89:H89)</f>
        <v>2741.2</v>
      </c>
      <c r="J89" s="359">
        <f t="shared" si="86"/>
        <v>0</v>
      </c>
      <c r="K89" s="360">
        <f t="shared" ref="K89:K90" si="88">SUM(I89:J89)</f>
        <v>2741.2</v>
      </c>
      <c r="L89" s="359">
        <f t="shared" si="86"/>
        <v>0</v>
      </c>
      <c r="M89" s="360">
        <f t="shared" ref="M89:M90" si="89">SUM(K89:L89)</f>
        <v>2741.2</v>
      </c>
      <c r="N89" s="359">
        <f t="shared" si="86"/>
        <v>0</v>
      </c>
      <c r="O89" s="360">
        <f t="shared" si="78"/>
        <v>2741.2</v>
      </c>
      <c r="P89" s="359">
        <f t="shared" si="86"/>
        <v>0</v>
      </c>
      <c r="Q89" s="360">
        <f t="shared" si="79"/>
        <v>2741.2</v>
      </c>
      <c r="R89" s="359"/>
      <c r="S89" s="359"/>
      <c r="T89" s="910"/>
      <c r="U89" s="899"/>
    </row>
    <row r="90" spans="1:21" ht="18.75" customHeight="1" x14ac:dyDescent="0.2">
      <c r="A90" s="839" t="s">
        <v>588</v>
      </c>
      <c r="B90" s="299" t="s">
        <v>567</v>
      </c>
      <c r="C90" s="293">
        <v>7</v>
      </c>
      <c r="D90" s="293">
        <v>2</v>
      </c>
      <c r="E90" s="294">
        <v>5225603</v>
      </c>
      <c r="F90" s="836">
        <v>400</v>
      </c>
      <c r="G90" s="317">
        <f t="shared" si="86"/>
        <v>2741.2</v>
      </c>
      <c r="H90" s="317">
        <f t="shared" si="86"/>
        <v>0</v>
      </c>
      <c r="I90" s="318">
        <f t="shared" si="87"/>
        <v>2741.2</v>
      </c>
      <c r="J90" s="317">
        <f t="shared" si="86"/>
        <v>0</v>
      </c>
      <c r="K90" s="318">
        <f t="shared" si="88"/>
        <v>2741.2</v>
      </c>
      <c r="L90" s="317">
        <f t="shared" si="86"/>
        <v>0</v>
      </c>
      <c r="M90" s="318">
        <f t="shared" si="89"/>
        <v>2741.2</v>
      </c>
      <c r="N90" s="317">
        <f t="shared" si="86"/>
        <v>0</v>
      </c>
      <c r="O90" s="318">
        <f t="shared" si="78"/>
        <v>2741.2</v>
      </c>
      <c r="P90" s="317">
        <f t="shared" si="86"/>
        <v>0</v>
      </c>
      <c r="Q90" s="318">
        <f t="shared" si="79"/>
        <v>2741.2</v>
      </c>
      <c r="R90" s="317"/>
      <c r="S90" s="317"/>
      <c r="T90" s="911"/>
      <c r="U90" s="896"/>
    </row>
    <row r="91" spans="1:21" ht="24" customHeight="1" x14ac:dyDescent="0.2">
      <c r="A91" s="839" t="s">
        <v>589</v>
      </c>
      <c r="B91" s="299" t="s">
        <v>567</v>
      </c>
      <c r="C91" s="293">
        <v>7</v>
      </c>
      <c r="D91" s="293">
        <v>2</v>
      </c>
      <c r="E91" s="294">
        <v>5225603</v>
      </c>
      <c r="F91" s="836">
        <v>411</v>
      </c>
      <c r="G91" s="317">
        <v>2741.2</v>
      </c>
      <c r="H91" s="317"/>
      <c r="I91" s="318">
        <f>SUM(G91:H91)</f>
        <v>2741.2</v>
      </c>
      <c r="J91" s="317"/>
      <c r="K91" s="318">
        <f>SUM(I91:J91)</f>
        <v>2741.2</v>
      </c>
      <c r="L91" s="317"/>
      <c r="M91" s="318">
        <f>SUM(K91:L91)</f>
        <v>2741.2</v>
      </c>
      <c r="N91" s="317"/>
      <c r="O91" s="318">
        <f t="shared" si="78"/>
        <v>2741.2</v>
      </c>
      <c r="P91" s="317"/>
      <c r="Q91" s="318">
        <f t="shared" si="79"/>
        <v>2741.2</v>
      </c>
      <c r="R91" s="317"/>
      <c r="S91" s="317"/>
      <c r="T91" s="911"/>
      <c r="U91" s="896"/>
    </row>
    <row r="92" spans="1:21" ht="24" customHeight="1" x14ac:dyDescent="0.2">
      <c r="A92" s="838" t="s">
        <v>1274</v>
      </c>
      <c r="B92" s="355" t="s">
        <v>567</v>
      </c>
      <c r="C92" s="362">
        <v>7</v>
      </c>
      <c r="D92" s="362">
        <v>2</v>
      </c>
      <c r="E92" s="363">
        <v>5223500</v>
      </c>
      <c r="F92" s="835"/>
      <c r="G92" s="359">
        <f>G93+G95</f>
        <v>1053</v>
      </c>
      <c r="H92" s="359">
        <f>SUM(H93)</f>
        <v>0</v>
      </c>
      <c r="I92" s="360">
        <f t="shared" ref="I92:I93" si="90">SUM(G92:H92)</f>
        <v>1053</v>
      </c>
      <c r="J92" s="359">
        <f>SUM(J93+J95)</f>
        <v>818</v>
      </c>
      <c r="K92" s="360">
        <f t="shared" ref="K92:K93" si="91">SUM(I92:J92)</f>
        <v>1871</v>
      </c>
      <c r="L92" s="359">
        <f>SUM(L93+L95)</f>
        <v>0</v>
      </c>
      <c r="M92" s="360">
        <f t="shared" ref="M92:M93" si="92">SUM(K92:L92)</f>
        <v>1871</v>
      </c>
      <c r="N92" s="359">
        <f>SUM(N93+N95)</f>
        <v>0</v>
      </c>
      <c r="O92" s="360">
        <f t="shared" si="78"/>
        <v>1871</v>
      </c>
      <c r="P92" s="359">
        <f>SUM(P93+P95)</f>
        <v>0</v>
      </c>
      <c r="Q92" s="360">
        <f t="shared" si="79"/>
        <v>1871</v>
      </c>
      <c r="R92" s="359"/>
      <c r="S92" s="317"/>
      <c r="T92" s="911"/>
      <c r="U92" s="896"/>
    </row>
    <row r="93" spans="1:21" ht="18" customHeight="1" x14ac:dyDescent="0.2">
      <c r="A93" s="312" t="s">
        <v>582</v>
      </c>
      <c r="B93" s="299" t="s">
        <v>567</v>
      </c>
      <c r="C93" s="293">
        <v>7</v>
      </c>
      <c r="D93" s="293">
        <v>2</v>
      </c>
      <c r="E93" s="294">
        <v>5223500</v>
      </c>
      <c r="F93" s="836">
        <v>610</v>
      </c>
      <c r="G93" s="317">
        <f>G94</f>
        <v>695.3</v>
      </c>
      <c r="H93" s="317">
        <f>SUM(H94)</f>
        <v>0</v>
      </c>
      <c r="I93" s="318">
        <f t="shared" si="90"/>
        <v>695.3</v>
      </c>
      <c r="J93" s="317">
        <f>SUM(J94)</f>
        <v>580</v>
      </c>
      <c r="K93" s="318">
        <f t="shared" si="91"/>
        <v>1275.3</v>
      </c>
      <c r="L93" s="317">
        <f>SUM(L94)</f>
        <v>0</v>
      </c>
      <c r="M93" s="318">
        <f t="shared" si="92"/>
        <v>1275.3</v>
      </c>
      <c r="N93" s="317">
        <f>SUM(N94)</f>
        <v>0</v>
      </c>
      <c r="O93" s="318">
        <f t="shared" si="78"/>
        <v>1275.3</v>
      </c>
      <c r="P93" s="317">
        <f>SUM(P94)</f>
        <v>0</v>
      </c>
      <c r="Q93" s="318">
        <f t="shared" si="79"/>
        <v>1275.3</v>
      </c>
      <c r="R93" s="317"/>
      <c r="S93" s="317"/>
      <c r="T93" s="911"/>
      <c r="U93" s="896"/>
    </row>
    <row r="94" spans="1:21" ht="12.75" customHeight="1" x14ac:dyDescent="0.2">
      <c r="A94" s="312" t="s">
        <v>584</v>
      </c>
      <c r="B94" s="299" t="s">
        <v>567</v>
      </c>
      <c r="C94" s="293">
        <v>7</v>
      </c>
      <c r="D94" s="293">
        <v>2</v>
      </c>
      <c r="E94" s="294">
        <v>5223500</v>
      </c>
      <c r="F94" s="836">
        <v>612</v>
      </c>
      <c r="G94" s="317">
        <v>695.3</v>
      </c>
      <c r="H94" s="317"/>
      <c r="I94" s="318">
        <f>SUM(G94:H94)</f>
        <v>695.3</v>
      </c>
      <c r="J94" s="317">
        <v>580</v>
      </c>
      <c r="K94" s="318">
        <f>SUM(I94:J94)</f>
        <v>1275.3</v>
      </c>
      <c r="L94" s="317"/>
      <c r="M94" s="318">
        <f>SUM(K94:L94)</f>
        <v>1275.3</v>
      </c>
      <c r="N94" s="317"/>
      <c r="O94" s="318">
        <f t="shared" si="78"/>
        <v>1275.3</v>
      </c>
      <c r="P94" s="317"/>
      <c r="Q94" s="318">
        <f t="shared" si="79"/>
        <v>1275.3</v>
      </c>
      <c r="R94" s="317"/>
      <c r="S94" s="317"/>
      <c r="T94" s="911"/>
      <c r="U94" s="896"/>
    </row>
    <row r="95" spans="1:21" ht="12.75" customHeight="1" x14ac:dyDescent="0.2">
      <c r="A95" s="312" t="s">
        <v>598</v>
      </c>
      <c r="B95" s="299" t="s">
        <v>567</v>
      </c>
      <c r="C95" s="293">
        <v>7</v>
      </c>
      <c r="D95" s="293">
        <v>2</v>
      </c>
      <c r="E95" s="294">
        <v>5223500</v>
      </c>
      <c r="F95" s="836">
        <v>620</v>
      </c>
      <c r="G95" s="317">
        <f>G96</f>
        <v>357.7</v>
      </c>
      <c r="H95" s="317">
        <f t="shared" ref="H95:P95" si="93">H96</f>
        <v>0</v>
      </c>
      <c r="I95" s="317">
        <f t="shared" si="93"/>
        <v>357.7</v>
      </c>
      <c r="J95" s="317">
        <f t="shared" si="93"/>
        <v>238</v>
      </c>
      <c r="K95" s="317">
        <f t="shared" si="93"/>
        <v>595.70000000000005</v>
      </c>
      <c r="L95" s="317">
        <f t="shared" si="93"/>
        <v>0</v>
      </c>
      <c r="M95" s="317">
        <f t="shared" si="93"/>
        <v>595.70000000000005</v>
      </c>
      <c r="N95" s="317">
        <f t="shared" si="93"/>
        <v>0</v>
      </c>
      <c r="O95" s="318">
        <f t="shared" si="78"/>
        <v>595.70000000000005</v>
      </c>
      <c r="P95" s="317">
        <f t="shared" si="93"/>
        <v>0</v>
      </c>
      <c r="Q95" s="318">
        <f t="shared" si="79"/>
        <v>595.70000000000005</v>
      </c>
      <c r="R95" s="317"/>
      <c r="S95" s="317"/>
      <c r="T95" s="911"/>
      <c r="U95" s="896"/>
    </row>
    <row r="96" spans="1:21" ht="12.75" customHeight="1" x14ac:dyDescent="0.2">
      <c r="A96" s="312" t="s">
        <v>600</v>
      </c>
      <c r="B96" s="299" t="s">
        <v>567</v>
      </c>
      <c r="C96" s="293">
        <v>7</v>
      </c>
      <c r="D96" s="293">
        <v>2</v>
      </c>
      <c r="E96" s="294">
        <v>5223500</v>
      </c>
      <c r="F96" s="836">
        <v>622</v>
      </c>
      <c r="G96" s="317">
        <v>357.7</v>
      </c>
      <c r="H96" s="317"/>
      <c r="I96" s="318">
        <f>G96+H96</f>
        <v>357.7</v>
      </c>
      <c r="J96" s="317">
        <v>238</v>
      </c>
      <c r="K96" s="318">
        <f>I96+J96</f>
        <v>595.70000000000005</v>
      </c>
      <c r="L96" s="317"/>
      <c r="M96" s="318">
        <f>K96+L96</f>
        <v>595.70000000000005</v>
      </c>
      <c r="N96" s="317"/>
      <c r="O96" s="318">
        <f t="shared" si="78"/>
        <v>595.70000000000005</v>
      </c>
      <c r="P96" s="317"/>
      <c r="Q96" s="318">
        <f t="shared" si="79"/>
        <v>595.70000000000005</v>
      </c>
      <c r="R96" s="317"/>
      <c r="S96" s="317"/>
      <c r="T96" s="911"/>
      <c r="U96" s="896"/>
    </row>
    <row r="97" spans="1:21" ht="17.25" customHeight="1" x14ac:dyDescent="0.2">
      <c r="A97" s="361" t="s">
        <v>252</v>
      </c>
      <c r="B97" s="355" t="s">
        <v>567</v>
      </c>
      <c r="C97" s="362">
        <v>7</v>
      </c>
      <c r="D97" s="362">
        <v>7</v>
      </c>
      <c r="E97" s="363" t="s">
        <v>358</v>
      </c>
      <c r="F97" s="836"/>
      <c r="G97" s="359">
        <f t="shared" ref="G97:P99" si="94">G98</f>
        <v>0</v>
      </c>
      <c r="H97" s="359">
        <f t="shared" si="94"/>
        <v>228.1</v>
      </c>
      <c r="I97" s="360">
        <f t="shared" ref="I97:I172" si="95">G97+H97</f>
        <v>228.1</v>
      </c>
      <c r="J97" s="359">
        <f t="shared" si="94"/>
        <v>0</v>
      </c>
      <c r="K97" s="360">
        <f t="shared" ref="K97:K110" si="96">I97+J97</f>
        <v>228.1</v>
      </c>
      <c r="L97" s="359">
        <f t="shared" si="94"/>
        <v>0</v>
      </c>
      <c r="M97" s="360">
        <f t="shared" ref="M97:M110" si="97">K97+L97</f>
        <v>228.1</v>
      </c>
      <c r="N97" s="359">
        <f t="shared" si="94"/>
        <v>0</v>
      </c>
      <c r="O97" s="360">
        <f t="shared" si="78"/>
        <v>228.1</v>
      </c>
      <c r="P97" s="359">
        <f t="shared" si="94"/>
        <v>0</v>
      </c>
      <c r="Q97" s="360">
        <f t="shared" si="79"/>
        <v>228.1</v>
      </c>
      <c r="R97" s="359"/>
      <c r="S97" s="359"/>
      <c r="T97" s="911"/>
      <c r="U97" s="896"/>
    </row>
    <row r="98" spans="1:21" ht="45.75" customHeight="1" x14ac:dyDescent="0.2">
      <c r="A98" s="361" t="s">
        <v>730</v>
      </c>
      <c r="B98" s="355" t="s">
        <v>567</v>
      </c>
      <c r="C98" s="362">
        <v>7</v>
      </c>
      <c r="D98" s="362">
        <v>7</v>
      </c>
      <c r="E98" s="363">
        <v>4320200</v>
      </c>
      <c r="F98" s="836"/>
      <c r="G98" s="359">
        <f t="shared" si="94"/>
        <v>0</v>
      </c>
      <c r="H98" s="359">
        <f t="shared" si="94"/>
        <v>228.1</v>
      </c>
      <c r="I98" s="360">
        <f t="shared" si="95"/>
        <v>228.1</v>
      </c>
      <c r="J98" s="359">
        <f t="shared" si="94"/>
        <v>0</v>
      </c>
      <c r="K98" s="360">
        <f t="shared" si="96"/>
        <v>228.1</v>
      </c>
      <c r="L98" s="359">
        <f t="shared" si="94"/>
        <v>0</v>
      </c>
      <c r="M98" s="360">
        <f t="shared" si="97"/>
        <v>228.1</v>
      </c>
      <c r="N98" s="359">
        <f t="shared" si="94"/>
        <v>0</v>
      </c>
      <c r="O98" s="360">
        <f t="shared" si="78"/>
        <v>228.1</v>
      </c>
      <c r="P98" s="359">
        <f t="shared" si="94"/>
        <v>0</v>
      </c>
      <c r="Q98" s="360">
        <f t="shared" si="79"/>
        <v>228.1</v>
      </c>
      <c r="R98" s="359"/>
      <c r="S98" s="359"/>
      <c r="T98" s="911"/>
      <c r="U98" s="896"/>
    </row>
    <row r="99" spans="1:21" x14ac:dyDescent="0.2">
      <c r="A99" s="312" t="s">
        <v>582</v>
      </c>
      <c r="B99" s="299" t="s">
        <v>567</v>
      </c>
      <c r="C99" s="293">
        <v>7</v>
      </c>
      <c r="D99" s="293">
        <v>7</v>
      </c>
      <c r="E99" s="294">
        <v>4320200</v>
      </c>
      <c r="F99" s="836">
        <v>610</v>
      </c>
      <c r="G99" s="317">
        <f t="shared" si="94"/>
        <v>0</v>
      </c>
      <c r="H99" s="317">
        <f t="shared" si="94"/>
        <v>228.1</v>
      </c>
      <c r="I99" s="318">
        <f t="shared" si="95"/>
        <v>228.1</v>
      </c>
      <c r="J99" s="317">
        <f t="shared" si="94"/>
        <v>0</v>
      </c>
      <c r="K99" s="318">
        <f t="shared" si="96"/>
        <v>228.1</v>
      </c>
      <c r="L99" s="317">
        <f t="shared" si="94"/>
        <v>0</v>
      </c>
      <c r="M99" s="318">
        <f t="shared" si="97"/>
        <v>228.1</v>
      </c>
      <c r="N99" s="317">
        <f t="shared" si="94"/>
        <v>0</v>
      </c>
      <c r="O99" s="318">
        <f t="shared" si="78"/>
        <v>228.1</v>
      </c>
      <c r="P99" s="317">
        <f t="shared" si="94"/>
        <v>0</v>
      </c>
      <c r="Q99" s="318">
        <f t="shared" si="79"/>
        <v>228.1</v>
      </c>
      <c r="R99" s="317"/>
      <c r="S99" s="317"/>
      <c r="T99" s="911"/>
      <c r="U99" s="896"/>
    </row>
    <row r="100" spans="1:21" x14ac:dyDescent="0.2">
      <c r="A100" s="312" t="s">
        <v>584</v>
      </c>
      <c r="B100" s="299" t="s">
        <v>567</v>
      </c>
      <c r="C100" s="293">
        <v>7</v>
      </c>
      <c r="D100" s="293">
        <v>7</v>
      </c>
      <c r="E100" s="294">
        <v>4320200</v>
      </c>
      <c r="F100" s="836">
        <v>612</v>
      </c>
      <c r="G100" s="317"/>
      <c r="H100" s="317">
        <v>228.1</v>
      </c>
      <c r="I100" s="318">
        <f t="shared" si="95"/>
        <v>228.1</v>
      </c>
      <c r="J100" s="317"/>
      <c r="K100" s="318">
        <f t="shared" si="96"/>
        <v>228.1</v>
      </c>
      <c r="L100" s="317"/>
      <c r="M100" s="318">
        <f t="shared" si="97"/>
        <v>228.1</v>
      </c>
      <c r="N100" s="317"/>
      <c r="O100" s="318">
        <f t="shared" si="78"/>
        <v>228.1</v>
      </c>
      <c r="P100" s="317"/>
      <c r="Q100" s="318">
        <f t="shared" si="79"/>
        <v>228.1</v>
      </c>
      <c r="R100" s="317"/>
      <c r="S100" s="317"/>
      <c r="T100" s="911"/>
      <c r="U100" s="896"/>
    </row>
    <row r="101" spans="1:21" s="869" customFormat="1" x14ac:dyDescent="0.2">
      <c r="A101" s="361" t="s">
        <v>722</v>
      </c>
      <c r="B101" s="355" t="s">
        <v>567</v>
      </c>
      <c r="C101" s="362">
        <v>8</v>
      </c>
      <c r="D101" s="362" t="s">
        <v>358</v>
      </c>
      <c r="E101" s="363" t="s">
        <v>358</v>
      </c>
      <c r="F101" s="835" t="s">
        <v>358</v>
      </c>
      <c r="G101" s="359">
        <f t="shared" ref="G101:S103" si="98">G102</f>
        <v>12295</v>
      </c>
      <c r="H101" s="359">
        <f t="shared" si="98"/>
        <v>0</v>
      </c>
      <c r="I101" s="360">
        <f t="shared" si="95"/>
        <v>12295</v>
      </c>
      <c r="J101" s="359">
        <f t="shared" si="98"/>
        <v>0</v>
      </c>
      <c r="K101" s="360">
        <f t="shared" si="96"/>
        <v>12295</v>
      </c>
      <c r="L101" s="359">
        <f t="shared" si="98"/>
        <v>0</v>
      </c>
      <c r="M101" s="360">
        <f t="shared" si="97"/>
        <v>12295</v>
      </c>
      <c r="N101" s="359">
        <f t="shared" si="98"/>
        <v>0</v>
      </c>
      <c r="O101" s="360">
        <f t="shared" si="78"/>
        <v>12295</v>
      </c>
      <c r="P101" s="359">
        <f t="shared" si="98"/>
        <v>-606.5</v>
      </c>
      <c r="Q101" s="360">
        <f t="shared" si="79"/>
        <v>11688.5</v>
      </c>
      <c r="R101" s="359">
        <f t="shared" si="98"/>
        <v>960.5</v>
      </c>
      <c r="S101" s="359">
        <f t="shared" si="98"/>
        <v>0</v>
      </c>
      <c r="T101" s="910" t="s">
        <v>350</v>
      </c>
      <c r="U101" s="899"/>
    </row>
    <row r="102" spans="1:21" s="869" customFormat="1" x14ac:dyDescent="0.2">
      <c r="A102" s="361" t="s">
        <v>288</v>
      </c>
      <c r="B102" s="355" t="s">
        <v>567</v>
      </c>
      <c r="C102" s="362">
        <v>8</v>
      </c>
      <c r="D102" s="362">
        <v>1</v>
      </c>
      <c r="E102" s="363" t="s">
        <v>358</v>
      </c>
      <c r="F102" s="835" t="s">
        <v>358</v>
      </c>
      <c r="G102" s="359">
        <f t="shared" si="98"/>
        <v>12295</v>
      </c>
      <c r="H102" s="359">
        <f t="shared" si="98"/>
        <v>0</v>
      </c>
      <c r="I102" s="360">
        <f t="shared" si="95"/>
        <v>12295</v>
      </c>
      <c r="J102" s="359">
        <f t="shared" si="98"/>
        <v>0</v>
      </c>
      <c r="K102" s="360">
        <f t="shared" si="96"/>
        <v>12295</v>
      </c>
      <c r="L102" s="359">
        <f t="shared" si="98"/>
        <v>0</v>
      </c>
      <c r="M102" s="360">
        <f t="shared" si="97"/>
        <v>12295</v>
      </c>
      <c r="N102" s="359">
        <f t="shared" si="98"/>
        <v>0</v>
      </c>
      <c r="O102" s="360">
        <f t="shared" si="78"/>
        <v>12295</v>
      </c>
      <c r="P102" s="359">
        <f t="shared" si="98"/>
        <v>-606.5</v>
      </c>
      <c r="Q102" s="360">
        <f t="shared" si="79"/>
        <v>11688.5</v>
      </c>
      <c r="R102" s="359">
        <f t="shared" si="98"/>
        <v>960.5</v>
      </c>
      <c r="S102" s="359">
        <f t="shared" si="98"/>
        <v>0</v>
      </c>
      <c r="T102" s="910" t="s">
        <v>350</v>
      </c>
      <c r="U102" s="899"/>
    </row>
    <row r="103" spans="1:21" s="869" customFormat="1" ht="13.5" customHeight="1" x14ac:dyDescent="0.2">
      <c r="A103" s="361" t="s">
        <v>585</v>
      </c>
      <c r="B103" s="355" t="s">
        <v>567</v>
      </c>
      <c r="C103" s="362">
        <v>8</v>
      </c>
      <c r="D103" s="362">
        <v>1</v>
      </c>
      <c r="E103" s="363">
        <v>5220000</v>
      </c>
      <c r="F103" s="835" t="s">
        <v>358</v>
      </c>
      <c r="G103" s="359">
        <f t="shared" si="98"/>
        <v>12295</v>
      </c>
      <c r="H103" s="359">
        <f t="shared" si="98"/>
        <v>0</v>
      </c>
      <c r="I103" s="360">
        <f t="shared" si="95"/>
        <v>12295</v>
      </c>
      <c r="J103" s="359">
        <f t="shared" si="98"/>
        <v>0</v>
      </c>
      <c r="K103" s="360">
        <f t="shared" si="96"/>
        <v>12295</v>
      </c>
      <c r="L103" s="359">
        <f t="shared" si="98"/>
        <v>0</v>
      </c>
      <c r="M103" s="360">
        <f t="shared" si="97"/>
        <v>12295</v>
      </c>
      <c r="N103" s="359">
        <f t="shared" si="98"/>
        <v>0</v>
      </c>
      <c r="O103" s="360">
        <f t="shared" si="78"/>
        <v>12295</v>
      </c>
      <c r="P103" s="359">
        <f t="shared" si="98"/>
        <v>-606.5</v>
      </c>
      <c r="Q103" s="360">
        <f t="shared" si="79"/>
        <v>11688.5</v>
      </c>
      <c r="R103" s="359">
        <f t="shared" si="98"/>
        <v>960.5</v>
      </c>
      <c r="S103" s="359">
        <f t="shared" si="98"/>
        <v>0</v>
      </c>
      <c r="T103" s="910" t="s">
        <v>350</v>
      </c>
      <c r="U103" s="899"/>
    </row>
    <row r="104" spans="1:21" s="869" customFormat="1" ht="23.25" customHeight="1" x14ac:dyDescent="0.2">
      <c r="A104" s="361" t="s">
        <v>601</v>
      </c>
      <c r="B104" s="355" t="s">
        <v>567</v>
      </c>
      <c r="C104" s="362">
        <v>8</v>
      </c>
      <c r="D104" s="362">
        <v>1</v>
      </c>
      <c r="E104" s="363">
        <v>5222800</v>
      </c>
      <c r="F104" s="835" t="s">
        <v>358</v>
      </c>
      <c r="G104" s="359">
        <f>G105+G108+G111</f>
        <v>12295</v>
      </c>
      <c r="H104" s="359">
        <f>H105+H108+H111</f>
        <v>0</v>
      </c>
      <c r="I104" s="360">
        <f t="shared" si="95"/>
        <v>12295</v>
      </c>
      <c r="J104" s="359">
        <f>J105+J108+J111</f>
        <v>0</v>
      </c>
      <c r="K104" s="360">
        <f t="shared" si="96"/>
        <v>12295</v>
      </c>
      <c r="L104" s="359">
        <f>L105+L108+L111</f>
        <v>0</v>
      </c>
      <c r="M104" s="360">
        <f t="shared" si="97"/>
        <v>12295</v>
      </c>
      <c r="N104" s="359">
        <f>N105+N108+N111</f>
        <v>0</v>
      </c>
      <c r="O104" s="360">
        <f t="shared" si="78"/>
        <v>12295</v>
      </c>
      <c r="P104" s="359">
        <f>P105+P108+P111</f>
        <v>-606.5</v>
      </c>
      <c r="Q104" s="360">
        <f t="shared" si="79"/>
        <v>11688.5</v>
      </c>
      <c r="R104" s="359">
        <f>R105+R108+R111</f>
        <v>960.5</v>
      </c>
      <c r="S104" s="359">
        <f>S105+S108+S111</f>
        <v>0</v>
      </c>
      <c r="T104" s="910" t="s">
        <v>350</v>
      </c>
      <c r="U104" s="899"/>
    </row>
    <row r="105" spans="1:21" s="869" customFormat="1" ht="13.5" customHeight="1" x14ac:dyDescent="0.2">
      <c r="A105" s="361" t="s">
        <v>603</v>
      </c>
      <c r="B105" s="355" t="s">
        <v>567</v>
      </c>
      <c r="C105" s="362">
        <v>8</v>
      </c>
      <c r="D105" s="362">
        <v>1</v>
      </c>
      <c r="E105" s="363">
        <v>5222806</v>
      </c>
      <c r="F105" s="835" t="s">
        <v>358</v>
      </c>
      <c r="G105" s="359">
        <f>G106</f>
        <v>790.5</v>
      </c>
      <c r="H105" s="359">
        <f>H106</f>
        <v>0</v>
      </c>
      <c r="I105" s="360">
        <f t="shared" si="95"/>
        <v>790.5</v>
      </c>
      <c r="J105" s="359">
        <f>J106</f>
        <v>0</v>
      </c>
      <c r="K105" s="360">
        <f t="shared" si="96"/>
        <v>790.5</v>
      </c>
      <c r="L105" s="359">
        <f>L106</f>
        <v>0</v>
      </c>
      <c r="M105" s="360">
        <f t="shared" si="97"/>
        <v>790.5</v>
      </c>
      <c r="N105" s="359">
        <f>N106</f>
        <v>0</v>
      </c>
      <c r="O105" s="360">
        <f t="shared" si="78"/>
        <v>790.5</v>
      </c>
      <c r="P105" s="359">
        <f>P106</f>
        <v>0</v>
      </c>
      <c r="Q105" s="360">
        <f t="shared" si="79"/>
        <v>790.5</v>
      </c>
      <c r="R105" s="359">
        <f t="shared" ref="R105:S106" si="99">R106</f>
        <v>960.5</v>
      </c>
      <c r="S105" s="359">
        <f t="shared" si="99"/>
        <v>0</v>
      </c>
      <c r="T105" s="910" t="s">
        <v>350</v>
      </c>
      <c r="U105" s="899"/>
    </row>
    <row r="106" spans="1:21" x14ac:dyDescent="0.2">
      <c r="A106" s="312" t="s">
        <v>582</v>
      </c>
      <c r="B106" s="299" t="s">
        <v>567</v>
      </c>
      <c r="C106" s="293">
        <v>8</v>
      </c>
      <c r="D106" s="293">
        <v>1</v>
      </c>
      <c r="E106" s="294">
        <v>5222806</v>
      </c>
      <c r="F106" s="836">
        <v>610</v>
      </c>
      <c r="G106" s="317">
        <f>G107</f>
        <v>790.5</v>
      </c>
      <c r="H106" s="317">
        <f>H107</f>
        <v>0</v>
      </c>
      <c r="I106" s="318">
        <f t="shared" si="95"/>
        <v>790.5</v>
      </c>
      <c r="J106" s="317">
        <f>J107</f>
        <v>0</v>
      </c>
      <c r="K106" s="318">
        <f t="shared" si="96"/>
        <v>790.5</v>
      </c>
      <c r="L106" s="317">
        <f>L107</f>
        <v>0</v>
      </c>
      <c r="M106" s="318">
        <f t="shared" si="97"/>
        <v>790.5</v>
      </c>
      <c r="N106" s="317">
        <f>N107</f>
        <v>0</v>
      </c>
      <c r="O106" s="318">
        <f t="shared" si="78"/>
        <v>790.5</v>
      </c>
      <c r="P106" s="317">
        <f>P107</f>
        <v>0</v>
      </c>
      <c r="Q106" s="318">
        <f t="shared" si="79"/>
        <v>790.5</v>
      </c>
      <c r="R106" s="317">
        <f t="shared" si="99"/>
        <v>960.5</v>
      </c>
      <c r="S106" s="317">
        <f t="shared" si="99"/>
        <v>0</v>
      </c>
      <c r="T106" s="911" t="s">
        <v>350</v>
      </c>
      <c r="U106" s="896"/>
    </row>
    <row r="107" spans="1:21" x14ac:dyDescent="0.2">
      <c r="A107" s="312" t="s">
        <v>584</v>
      </c>
      <c r="B107" s="299" t="s">
        <v>567</v>
      </c>
      <c r="C107" s="293">
        <v>8</v>
      </c>
      <c r="D107" s="293">
        <v>1</v>
      </c>
      <c r="E107" s="294">
        <v>5222806</v>
      </c>
      <c r="F107" s="836">
        <v>612</v>
      </c>
      <c r="G107" s="317">
        <v>790.5</v>
      </c>
      <c r="H107" s="317"/>
      <c r="I107" s="318">
        <f t="shared" si="95"/>
        <v>790.5</v>
      </c>
      <c r="J107" s="317"/>
      <c r="K107" s="318">
        <f t="shared" si="96"/>
        <v>790.5</v>
      </c>
      <c r="L107" s="317"/>
      <c r="M107" s="318">
        <f t="shared" si="97"/>
        <v>790.5</v>
      </c>
      <c r="N107" s="317"/>
      <c r="O107" s="318">
        <f t="shared" si="78"/>
        <v>790.5</v>
      </c>
      <c r="P107" s="317"/>
      <c r="Q107" s="318">
        <f t="shared" si="79"/>
        <v>790.5</v>
      </c>
      <c r="R107" s="317">
        <v>960.5</v>
      </c>
      <c r="S107" s="317"/>
      <c r="T107" s="911" t="s">
        <v>350</v>
      </c>
      <c r="U107" s="896"/>
    </row>
    <row r="108" spans="1:21" s="869" customFormat="1" hidden="1" x14ac:dyDescent="0.2">
      <c r="A108" s="361" t="s">
        <v>604</v>
      </c>
      <c r="B108" s="355" t="s">
        <v>567</v>
      </c>
      <c r="C108" s="362">
        <v>8</v>
      </c>
      <c r="D108" s="362">
        <v>1</v>
      </c>
      <c r="E108" s="363">
        <v>5222807</v>
      </c>
      <c r="F108" s="835" t="s">
        <v>358</v>
      </c>
      <c r="G108" s="359">
        <f>G109</f>
        <v>0</v>
      </c>
      <c r="H108" s="359"/>
      <c r="I108" s="360">
        <f t="shared" si="95"/>
        <v>0</v>
      </c>
      <c r="J108" s="359"/>
      <c r="K108" s="360">
        <f t="shared" si="96"/>
        <v>0</v>
      </c>
      <c r="L108" s="359"/>
      <c r="M108" s="360">
        <f t="shared" si="97"/>
        <v>0</v>
      </c>
      <c r="N108" s="359"/>
      <c r="O108" s="360">
        <f t="shared" si="78"/>
        <v>0</v>
      </c>
      <c r="P108" s="359"/>
      <c r="Q108" s="360">
        <f t="shared" si="79"/>
        <v>0</v>
      </c>
      <c r="R108" s="359">
        <f t="shared" ref="R108:R109" si="100">R109</f>
        <v>0</v>
      </c>
      <c r="S108" s="359">
        <f t="shared" ref="S108:S109" si="101">S109</f>
        <v>0</v>
      </c>
      <c r="T108" s="910" t="s">
        <v>350</v>
      </c>
      <c r="U108" s="899"/>
    </row>
    <row r="109" spans="1:21" hidden="1" x14ac:dyDescent="0.2">
      <c r="A109" s="312" t="s">
        <v>598</v>
      </c>
      <c r="B109" s="299" t="s">
        <v>567</v>
      </c>
      <c r="C109" s="293">
        <v>8</v>
      </c>
      <c r="D109" s="293">
        <v>1</v>
      </c>
      <c r="E109" s="294">
        <v>5222807</v>
      </c>
      <c r="F109" s="836">
        <v>620</v>
      </c>
      <c r="G109" s="317">
        <f>G110</f>
        <v>0</v>
      </c>
      <c r="H109" s="317"/>
      <c r="I109" s="360">
        <f t="shared" si="95"/>
        <v>0</v>
      </c>
      <c r="J109" s="317"/>
      <c r="K109" s="360">
        <f t="shared" si="96"/>
        <v>0</v>
      </c>
      <c r="L109" s="317"/>
      <c r="M109" s="360">
        <f t="shared" si="97"/>
        <v>0</v>
      </c>
      <c r="N109" s="317"/>
      <c r="O109" s="360">
        <f t="shared" si="78"/>
        <v>0</v>
      </c>
      <c r="P109" s="317"/>
      <c r="Q109" s="360">
        <f t="shared" si="79"/>
        <v>0</v>
      </c>
      <c r="R109" s="317">
        <f t="shared" si="100"/>
        <v>0</v>
      </c>
      <c r="S109" s="317">
        <f t="shared" si="101"/>
        <v>0</v>
      </c>
      <c r="T109" s="911" t="s">
        <v>350</v>
      </c>
      <c r="U109" s="896"/>
    </row>
    <row r="110" spans="1:21" hidden="1" x14ac:dyDescent="0.2">
      <c r="A110" s="312" t="s">
        <v>600</v>
      </c>
      <c r="B110" s="299" t="s">
        <v>567</v>
      </c>
      <c r="C110" s="293">
        <v>8</v>
      </c>
      <c r="D110" s="293">
        <v>1</v>
      </c>
      <c r="E110" s="294">
        <v>5222807</v>
      </c>
      <c r="F110" s="836">
        <v>622</v>
      </c>
      <c r="G110" s="317"/>
      <c r="H110" s="317"/>
      <c r="I110" s="360">
        <f t="shared" si="95"/>
        <v>0</v>
      </c>
      <c r="J110" s="317"/>
      <c r="K110" s="360">
        <f t="shared" si="96"/>
        <v>0</v>
      </c>
      <c r="L110" s="317"/>
      <c r="M110" s="360">
        <f t="shared" si="97"/>
        <v>0</v>
      </c>
      <c r="N110" s="317"/>
      <c r="O110" s="360">
        <f t="shared" si="78"/>
        <v>0</v>
      </c>
      <c r="P110" s="317"/>
      <c r="Q110" s="360">
        <f t="shared" si="79"/>
        <v>0</v>
      </c>
      <c r="R110" s="317"/>
      <c r="S110" s="317"/>
      <c r="T110" s="911" t="s">
        <v>350</v>
      </c>
      <c r="U110" s="896"/>
    </row>
    <row r="111" spans="1:21" s="869" customFormat="1" ht="25.5" x14ac:dyDescent="0.2">
      <c r="A111" s="913" t="s">
        <v>748</v>
      </c>
      <c r="B111" s="355" t="s">
        <v>567</v>
      </c>
      <c r="C111" s="362">
        <v>8</v>
      </c>
      <c r="D111" s="362">
        <v>1</v>
      </c>
      <c r="E111" s="363">
        <v>5222811</v>
      </c>
      <c r="F111" s="835"/>
      <c r="G111" s="359">
        <f>G112</f>
        <v>11504.5</v>
      </c>
      <c r="H111" s="359">
        <f>H112</f>
        <v>0</v>
      </c>
      <c r="I111" s="360">
        <f t="shared" ref="I111:I112" si="102">SUM(G111:H111)</f>
        <v>11504.5</v>
      </c>
      <c r="J111" s="359">
        <f>J112</f>
        <v>0</v>
      </c>
      <c r="K111" s="360">
        <f t="shared" ref="K111:K112" si="103">SUM(I111:J111)</f>
        <v>11504.5</v>
      </c>
      <c r="L111" s="359">
        <f>L112</f>
        <v>0</v>
      </c>
      <c r="M111" s="360">
        <f t="shared" ref="M111:M112" si="104">SUM(K111:L111)</f>
        <v>11504.5</v>
      </c>
      <c r="N111" s="359">
        <f>N112</f>
        <v>0</v>
      </c>
      <c r="O111" s="360">
        <f t="shared" si="78"/>
        <v>11504.5</v>
      </c>
      <c r="P111" s="359">
        <f>P112</f>
        <v>-606.5</v>
      </c>
      <c r="Q111" s="360">
        <f t="shared" si="79"/>
        <v>10898</v>
      </c>
      <c r="R111" s="359"/>
      <c r="S111" s="359"/>
      <c r="T111" s="910"/>
      <c r="U111" s="899"/>
    </row>
    <row r="112" spans="1:21" x14ac:dyDescent="0.2">
      <c r="A112" s="839" t="s">
        <v>588</v>
      </c>
      <c r="B112" s="299" t="s">
        <v>567</v>
      </c>
      <c r="C112" s="293">
        <v>8</v>
      </c>
      <c r="D112" s="293">
        <v>1</v>
      </c>
      <c r="E112" s="294">
        <v>5222811</v>
      </c>
      <c r="F112" s="836">
        <v>400</v>
      </c>
      <c r="G112" s="317">
        <f>G113</f>
        <v>11504.5</v>
      </c>
      <c r="H112" s="317">
        <f>H113</f>
        <v>0</v>
      </c>
      <c r="I112" s="318">
        <f t="shared" si="102"/>
        <v>11504.5</v>
      </c>
      <c r="J112" s="317">
        <f>J113</f>
        <v>0</v>
      </c>
      <c r="K112" s="318">
        <f t="shared" si="103"/>
        <v>11504.5</v>
      </c>
      <c r="L112" s="317">
        <f>L113</f>
        <v>0</v>
      </c>
      <c r="M112" s="318">
        <f t="shared" si="104"/>
        <v>11504.5</v>
      </c>
      <c r="N112" s="317">
        <f>N113</f>
        <v>0</v>
      </c>
      <c r="O112" s="318">
        <f t="shared" si="78"/>
        <v>11504.5</v>
      </c>
      <c r="P112" s="317">
        <f>P113</f>
        <v>-606.5</v>
      </c>
      <c r="Q112" s="318">
        <f t="shared" si="79"/>
        <v>10898</v>
      </c>
      <c r="R112" s="317"/>
      <c r="S112" s="317"/>
      <c r="T112" s="911"/>
      <c r="U112" s="896"/>
    </row>
    <row r="113" spans="1:21" ht="38.25" x14ac:dyDescent="0.2">
      <c r="A113" s="839" t="s">
        <v>589</v>
      </c>
      <c r="B113" s="299" t="s">
        <v>567</v>
      </c>
      <c r="C113" s="293">
        <v>8</v>
      </c>
      <c r="D113" s="293">
        <v>1</v>
      </c>
      <c r="E113" s="294">
        <v>5222811</v>
      </c>
      <c r="F113" s="836">
        <v>411</v>
      </c>
      <c r="G113" s="317">
        <v>11504.5</v>
      </c>
      <c r="H113" s="317"/>
      <c r="I113" s="318">
        <f>SUM(G113:H113)</f>
        <v>11504.5</v>
      </c>
      <c r="J113" s="317"/>
      <c r="K113" s="318">
        <f>SUM(I113:J113)</f>
        <v>11504.5</v>
      </c>
      <c r="L113" s="317"/>
      <c r="M113" s="318">
        <f>SUM(K113:L113)</f>
        <v>11504.5</v>
      </c>
      <c r="N113" s="317"/>
      <c r="O113" s="318">
        <f t="shared" si="78"/>
        <v>11504.5</v>
      </c>
      <c r="P113" s="317">
        <v>-606.5</v>
      </c>
      <c r="Q113" s="318">
        <f t="shared" si="79"/>
        <v>10898</v>
      </c>
      <c r="R113" s="317"/>
      <c r="S113" s="317"/>
      <c r="T113" s="911"/>
      <c r="U113" s="896"/>
    </row>
    <row r="114" spans="1:21" s="869" customFormat="1" ht="16.5" customHeight="1" x14ac:dyDescent="0.2">
      <c r="A114" s="361" t="s">
        <v>366</v>
      </c>
      <c r="B114" s="355" t="s">
        <v>567</v>
      </c>
      <c r="C114" s="362">
        <v>9</v>
      </c>
      <c r="D114" s="362" t="s">
        <v>358</v>
      </c>
      <c r="E114" s="363" t="s">
        <v>358</v>
      </c>
      <c r="F114" s="835" t="s">
        <v>358</v>
      </c>
      <c r="G114" s="359">
        <f t="shared" ref="G114:P118" si="105">G115</f>
        <v>15932.9</v>
      </c>
      <c r="H114" s="359">
        <f t="shared" si="105"/>
        <v>0</v>
      </c>
      <c r="I114" s="359">
        <f t="shared" si="105"/>
        <v>15932.9</v>
      </c>
      <c r="J114" s="359">
        <f t="shared" si="105"/>
        <v>0</v>
      </c>
      <c r="K114" s="359">
        <f t="shared" si="105"/>
        <v>15932.9</v>
      </c>
      <c r="L114" s="359">
        <f t="shared" si="105"/>
        <v>-1868.2</v>
      </c>
      <c r="M114" s="359">
        <f t="shared" si="105"/>
        <v>14064.699999999999</v>
      </c>
      <c r="N114" s="359">
        <f t="shared" si="105"/>
        <v>0</v>
      </c>
      <c r="O114" s="360">
        <f t="shared" si="78"/>
        <v>14064.699999999999</v>
      </c>
      <c r="P114" s="359">
        <f t="shared" si="105"/>
        <v>0</v>
      </c>
      <c r="Q114" s="360">
        <f t="shared" si="79"/>
        <v>14064.699999999999</v>
      </c>
      <c r="R114" s="359">
        <v>0</v>
      </c>
      <c r="S114" s="359">
        <v>0</v>
      </c>
      <c r="T114" s="910"/>
      <c r="U114" s="899"/>
    </row>
    <row r="115" spans="1:21" s="869" customFormat="1" ht="16.5" customHeight="1" x14ac:dyDescent="0.2">
      <c r="A115" s="361" t="s">
        <v>296</v>
      </c>
      <c r="B115" s="355" t="s">
        <v>567</v>
      </c>
      <c r="C115" s="362">
        <v>9</v>
      </c>
      <c r="D115" s="362">
        <v>9</v>
      </c>
      <c r="E115" s="363" t="s">
        <v>358</v>
      </c>
      <c r="F115" s="835" t="s">
        <v>358</v>
      </c>
      <c r="G115" s="359">
        <f>G116</f>
        <v>15932.9</v>
      </c>
      <c r="H115" s="359">
        <f t="shared" ref="H115:P115" si="106">H116</f>
        <v>0</v>
      </c>
      <c r="I115" s="359">
        <f t="shared" si="106"/>
        <v>15932.9</v>
      </c>
      <c r="J115" s="359">
        <f t="shared" si="106"/>
        <v>0</v>
      </c>
      <c r="K115" s="359">
        <f t="shared" si="106"/>
        <v>15932.9</v>
      </c>
      <c r="L115" s="359">
        <f t="shared" si="106"/>
        <v>-1868.2</v>
      </c>
      <c r="M115" s="359">
        <f t="shared" si="106"/>
        <v>14064.699999999999</v>
      </c>
      <c r="N115" s="359">
        <f t="shared" si="106"/>
        <v>0</v>
      </c>
      <c r="O115" s="360">
        <f t="shared" si="78"/>
        <v>14064.699999999999</v>
      </c>
      <c r="P115" s="359">
        <f t="shared" si="106"/>
        <v>0</v>
      </c>
      <c r="Q115" s="360">
        <f t="shared" si="79"/>
        <v>14064.699999999999</v>
      </c>
      <c r="R115" s="359">
        <v>0</v>
      </c>
      <c r="S115" s="359">
        <v>0</v>
      </c>
      <c r="T115" s="910"/>
      <c r="U115" s="899"/>
    </row>
    <row r="116" spans="1:21" ht="25.5" x14ac:dyDescent="0.2">
      <c r="A116" s="312" t="s">
        <v>610</v>
      </c>
      <c r="B116" s="299" t="s">
        <v>567</v>
      </c>
      <c r="C116" s="293">
        <v>9</v>
      </c>
      <c r="D116" s="293">
        <v>9</v>
      </c>
      <c r="E116" s="294">
        <v>5225800</v>
      </c>
      <c r="F116" s="836" t="s">
        <v>358</v>
      </c>
      <c r="G116" s="317">
        <f t="shared" si="105"/>
        <v>15932.9</v>
      </c>
      <c r="H116" s="317">
        <f t="shared" si="105"/>
        <v>0</v>
      </c>
      <c r="I116" s="317">
        <f t="shared" si="105"/>
        <v>15932.9</v>
      </c>
      <c r="J116" s="317">
        <f t="shared" si="105"/>
        <v>0</v>
      </c>
      <c r="K116" s="317">
        <f t="shared" si="105"/>
        <v>15932.9</v>
      </c>
      <c r="L116" s="317">
        <f t="shared" si="105"/>
        <v>-1868.2</v>
      </c>
      <c r="M116" s="317">
        <f t="shared" si="105"/>
        <v>14064.699999999999</v>
      </c>
      <c r="N116" s="317">
        <f t="shared" si="105"/>
        <v>0</v>
      </c>
      <c r="O116" s="318">
        <f t="shared" si="78"/>
        <v>14064.699999999999</v>
      </c>
      <c r="P116" s="317">
        <f t="shared" si="105"/>
        <v>0</v>
      </c>
      <c r="Q116" s="318">
        <f t="shared" si="79"/>
        <v>14064.699999999999</v>
      </c>
      <c r="R116" s="317">
        <v>0</v>
      </c>
      <c r="S116" s="317">
        <v>0</v>
      </c>
      <c r="T116" s="911"/>
      <c r="U116" s="896"/>
    </row>
    <row r="117" spans="1:21" ht="25.5" x14ac:dyDescent="0.2">
      <c r="A117" s="312" t="s">
        <v>611</v>
      </c>
      <c r="B117" s="299" t="s">
        <v>567</v>
      </c>
      <c r="C117" s="293">
        <v>9</v>
      </c>
      <c r="D117" s="293">
        <v>9</v>
      </c>
      <c r="E117" s="294">
        <v>5225804</v>
      </c>
      <c r="F117" s="836" t="s">
        <v>358</v>
      </c>
      <c r="G117" s="317">
        <f t="shared" si="105"/>
        <v>15932.9</v>
      </c>
      <c r="H117" s="317">
        <f t="shared" si="105"/>
        <v>0</v>
      </c>
      <c r="I117" s="317">
        <f t="shared" si="105"/>
        <v>15932.9</v>
      </c>
      <c r="J117" s="317">
        <f t="shared" si="105"/>
        <v>0</v>
      </c>
      <c r="K117" s="317">
        <f t="shared" si="105"/>
        <v>15932.9</v>
      </c>
      <c r="L117" s="317">
        <f t="shared" si="105"/>
        <v>-1868.2</v>
      </c>
      <c r="M117" s="317">
        <f t="shared" si="105"/>
        <v>14064.699999999999</v>
      </c>
      <c r="N117" s="317">
        <f t="shared" si="105"/>
        <v>0</v>
      </c>
      <c r="O117" s="318">
        <f t="shared" si="78"/>
        <v>14064.699999999999</v>
      </c>
      <c r="P117" s="317">
        <f t="shared" si="105"/>
        <v>0</v>
      </c>
      <c r="Q117" s="318">
        <f t="shared" si="79"/>
        <v>14064.699999999999</v>
      </c>
      <c r="R117" s="317">
        <v>0</v>
      </c>
      <c r="S117" s="317">
        <v>0</v>
      </c>
      <c r="T117" s="911"/>
      <c r="U117" s="896"/>
    </row>
    <row r="118" spans="1:21" x14ac:dyDescent="0.2">
      <c r="A118" s="839" t="s">
        <v>588</v>
      </c>
      <c r="B118" s="299" t="s">
        <v>567</v>
      </c>
      <c r="C118" s="293">
        <v>9</v>
      </c>
      <c r="D118" s="293">
        <v>9</v>
      </c>
      <c r="E118" s="294">
        <v>5225804</v>
      </c>
      <c r="F118" s="836">
        <v>400</v>
      </c>
      <c r="G118" s="317">
        <f t="shared" si="105"/>
        <v>15932.9</v>
      </c>
      <c r="H118" s="317">
        <f t="shared" si="105"/>
        <v>0</v>
      </c>
      <c r="I118" s="317">
        <f t="shared" si="105"/>
        <v>15932.9</v>
      </c>
      <c r="J118" s="317">
        <f t="shared" si="105"/>
        <v>0</v>
      </c>
      <c r="K118" s="317">
        <f t="shared" si="105"/>
        <v>15932.9</v>
      </c>
      <c r="L118" s="317">
        <f t="shared" si="105"/>
        <v>-1868.2</v>
      </c>
      <c r="M118" s="317">
        <f t="shared" si="105"/>
        <v>14064.699999999999</v>
      </c>
      <c r="N118" s="317">
        <f t="shared" si="105"/>
        <v>0</v>
      </c>
      <c r="O118" s="318">
        <f t="shared" si="78"/>
        <v>14064.699999999999</v>
      </c>
      <c r="P118" s="317">
        <f t="shared" si="105"/>
        <v>0</v>
      </c>
      <c r="Q118" s="318">
        <f t="shared" si="79"/>
        <v>14064.699999999999</v>
      </c>
      <c r="R118" s="317">
        <v>0</v>
      </c>
      <c r="S118" s="317">
        <v>0</v>
      </c>
      <c r="T118" s="911"/>
      <c r="U118" s="896"/>
    </row>
    <row r="119" spans="1:21" ht="38.25" x14ac:dyDescent="0.2">
      <c r="A119" s="839" t="s">
        <v>589</v>
      </c>
      <c r="B119" s="299" t="s">
        <v>567</v>
      </c>
      <c r="C119" s="293">
        <v>9</v>
      </c>
      <c r="D119" s="293">
        <v>9</v>
      </c>
      <c r="E119" s="294">
        <v>5225804</v>
      </c>
      <c r="F119" s="836">
        <v>411</v>
      </c>
      <c r="G119" s="317">
        <v>15932.9</v>
      </c>
      <c r="H119" s="317"/>
      <c r="I119" s="318">
        <f>SUM(G119:H119)</f>
        <v>15932.9</v>
      </c>
      <c r="J119" s="317"/>
      <c r="K119" s="318">
        <f>SUM(I119:J119)</f>
        <v>15932.9</v>
      </c>
      <c r="L119" s="317">
        <v>-1868.2</v>
      </c>
      <c r="M119" s="318">
        <f>SUM(K119:L119)</f>
        <v>14064.699999999999</v>
      </c>
      <c r="N119" s="317"/>
      <c r="O119" s="318">
        <f t="shared" si="78"/>
        <v>14064.699999999999</v>
      </c>
      <c r="P119" s="317"/>
      <c r="Q119" s="318">
        <f t="shared" si="79"/>
        <v>14064.699999999999</v>
      </c>
      <c r="R119" s="317">
        <v>0</v>
      </c>
      <c r="S119" s="317">
        <v>0</v>
      </c>
      <c r="T119" s="911"/>
      <c r="U119" s="995"/>
    </row>
    <row r="120" spans="1:21" s="869" customFormat="1" x14ac:dyDescent="0.2">
      <c r="A120" s="361" t="s">
        <v>370</v>
      </c>
      <c r="B120" s="355" t="s">
        <v>567</v>
      </c>
      <c r="C120" s="362">
        <v>11</v>
      </c>
      <c r="D120" s="362" t="s">
        <v>358</v>
      </c>
      <c r="E120" s="363" t="s">
        <v>358</v>
      </c>
      <c r="F120" s="835" t="s">
        <v>358</v>
      </c>
      <c r="G120" s="359">
        <f t="shared" ref="G120:S124" si="107">G121</f>
        <v>221853.7</v>
      </c>
      <c r="H120" s="359">
        <f t="shared" si="107"/>
        <v>-12000</v>
      </c>
      <c r="I120" s="360">
        <f t="shared" si="95"/>
        <v>209853.7</v>
      </c>
      <c r="J120" s="359">
        <f t="shared" si="107"/>
        <v>0</v>
      </c>
      <c r="K120" s="360">
        <f t="shared" ref="K120" si="108">I120+J120</f>
        <v>209853.7</v>
      </c>
      <c r="L120" s="359">
        <f t="shared" si="107"/>
        <v>-21222</v>
      </c>
      <c r="M120" s="360">
        <f t="shared" ref="M120" si="109">K120+L120</f>
        <v>188631.7</v>
      </c>
      <c r="N120" s="359">
        <f t="shared" si="107"/>
        <v>0</v>
      </c>
      <c r="O120" s="360">
        <f t="shared" si="78"/>
        <v>188631.7</v>
      </c>
      <c r="P120" s="359">
        <f t="shared" si="107"/>
        <v>-37900</v>
      </c>
      <c r="Q120" s="360">
        <f t="shared" si="79"/>
        <v>150731.70000000001</v>
      </c>
      <c r="R120" s="359">
        <f t="shared" si="107"/>
        <v>78136</v>
      </c>
      <c r="S120" s="359">
        <f t="shared" si="107"/>
        <v>0</v>
      </c>
      <c r="T120" s="910" t="s">
        <v>350</v>
      </c>
      <c r="U120" s="899"/>
    </row>
    <row r="121" spans="1:21" s="869" customFormat="1" x14ac:dyDescent="0.2">
      <c r="A121" s="361" t="s">
        <v>318</v>
      </c>
      <c r="B121" s="355" t="s">
        <v>567</v>
      </c>
      <c r="C121" s="362">
        <v>11</v>
      </c>
      <c r="D121" s="362">
        <v>2</v>
      </c>
      <c r="E121" s="363" t="s">
        <v>358</v>
      </c>
      <c r="F121" s="835" t="s">
        <v>358</v>
      </c>
      <c r="G121" s="359">
        <f t="shared" si="107"/>
        <v>221853.7</v>
      </c>
      <c r="H121" s="359">
        <f t="shared" si="107"/>
        <v>-12000</v>
      </c>
      <c r="I121" s="360">
        <f t="shared" ref="I121" si="110">SUM(G121:H121)</f>
        <v>209853.7</v>
      </c>
      <c r="J121" s="359">
        <f t="shared" si="107"/>
        <v>0</v>
      </c>
      <c r="K121" s="360">
        <f t="shared" ref="K121" si="111">SUM(I121:J121)</f>
        <v>209853.7</v>
      </c>
      <c r="L121" s="359">
        <f t="shared" si="107"/>
        <v>-21222</v>
      </c>
      <c r="M121" s="360">
        <f t="shared" ref="M121" si="112">SUM(K121:L121)</f>
        <v>188631.7</v>
      </c>
      <c r="N121" s="359">
        <f t="shared" si="107"/>
        <v>0</v>
      </c>
      <c r="O121" s="360">
        <f t="shared" si="78"/>
        <v>188631.7</v>
      </c>
      <c r="P121" s="359">
        <f t="shared" si="107"/>
        <v>-37900</v>
      </c>
      <c r="Q121" s="360">
        <f t="shared" si="79"/>
        <v>150731.70000000001</v>
      </c>
      <c r="R121" s="359">
        <f t="shared" si="107"/>
        <v>78136</v>
      </c>
      <c r="S121" s="359">
        <f t="shared" si="107"/>
        <v>0</v>
      </c>
      <c r="T121" s="910" t="s">
        <v>350</v>
      </c>
      <c r="U121" s="899"/>
    </row>
    <row r="122" spans="1:21" x14ac:dyDescent="0.2">
      <c r="A122" s="312" t="s">
        <v>585</v>
      </c>
      <c r="B122" s="299" t="s">
        <v>567</v>
      </c>
      <c r="C122" s="293">
        <v>11</v>
      </c>
      <c r="D122" s="293">
        <v>2</v>
      </c>
      <c r="E122" s="294">
        <v>5220000</v>
      </c>
      <c r="F122" s="836" t="s">
        <v>358</v>
      </c>
      <c r="G122" s="317">
        <f t="shared" si="107"/>
        <v>221853.7</v>
      </c>
      <c r="H122" s="317">
        <f t="shared" si="107"/>
        <v>-12000</v>
      </c>
      <c r="I122" s="317">
        <f t="shared" si="107"/>
        <v>209853.7</v>
      </c>
      <c r="J122" s="317">
        <f t="shared" si="107"/>
        <v>0</v>
      </c>
      <c r="K122" s="317">
        <f t="shared" si="107"/>
        <v>209853.7</v>
      </c>
      <c r="L122" s="317">
        <f t="shared" si="107"/>
        <v>-21222</v>
      </c>
      <c r="M122" s="317">
        <f t="shared" si="107"/>
        <v>188631.7</v>
      </c>
      <c r="N122" s="317">
        <f t="shared" si="107"/>
        <v>0</v>
      </c>
      <c r="O122" s="318">
        <f t="shared" si="78"/>
        <v>188631.7</v>
      </c>
      <c r="P122" s="317">
        <f t="shared" si="107"/>
        <v>-37900</v>
      </c>
      <c r="Q122" s="318">
        <f t="shared" si="79"/>
        <v>150731.70000000001</v>
      </c>
      <c r="R122" s="317">
        <f t="shared" si="107"/>
        <v>78136</v>
      </c>
      <c r="S122" s="317">
        <f t="shared" si="107"/>
        <v>0</v>
      </c>
      <c r="T122" s="911" t="s">
        <v>350</v>
      </c>
      <c r="U122" s="896"/>
    </row>
    <row r="123" spans="1:21" ht="36.75" customHeight="1" x14ac:dyDescent="0.2">
      <c r="A123" s="312" t="s">
        <v>628</v>
      </c>
      <c r="B123" s="299" t="s">
        <v>567</v>
      </c>
      <c r="C123" s="293">
        <v>11</v>
      </c>
      <c r="D123" s="293">
        <v>2</v>
      </c>
      <c r="E123" s="294">
        <v>5223500</v>
      </c>
      <c r="F123" s="836" t="s">
        <v>358</v>
      </c>
      <c r="G123" s="317">
        <f t="shared" si="107"/>
        <v>221853.7</v>
      </c>
      <c r="H123" s="317">
        <f t="shared" si="107"/>
        <v>-12000</v>
      </c>
      <c r="I123" s="317">
        <f t="shared" si="107"/>
        <v>209853.7</v>
      </c>
      <c r="J123" s="317">
        <f t="shared" si="107"/>
        <v>0</v>
      </c>
      <c r="K123" s="317">
        <f t="shared" si="107"/>
        <v>209853.7</v>
      </c>
      <c r="L123" s="317">
        <f t="shared" si="107"/>
        <v>-21222</v>
      </c>
      <c r="M123" s="317">
        <f t="shared" si="107"/>
        <v>188631.7</v>
      </c>
      <c r="N123" s="317">
        <f t="shared" si="107"/>
        <v>0</v>
      </c>
      <c r="O123" s="318">
        <f t="shared" si="78"/>
        <v>188631.7</v>
      </c>
      <c r="P123" s="317">
        <f t="shared" si="107"/>
        <v>-37900</v>
      </c>
      <c r="Q123" s="318">
        <f t="shared" si="79"/>
        <v>150731.70000000001</v>
      </c>
      <c r="R123" s="317">
        <f t="shared" si="107"/>
        <v>78136</v>
      </c>
      <c r="S123" s="317">
        <f t="shared" si="107"/>
        <v>0</v>
      </c>
      <c r="T123" s="911" t="s">
        <v>350</v>
      </c>
      <c r="U123" s="896"/>
    </row>
    <row r="124" spans="1:21" ht="15.75" customHeight="1" x14ac:dyDescent="0.2">
      <c r="A124" s="839" t="s">
        <v>588</v>
      </c>
      <c r="B124" s="299" t="s">
        <v>567</v>
      </c>
      <c r="C124" s="293">
        <v>11</v>
      </c>
      <c r="D124" s="293">
        <v>2</v>
      </c>
      <c r="E124" s="294">
        <v>5223500</v>
      </c>
      <c r="F124" s="836">
        <v>400</v>
      </c>
      <c r="G124" s="317">
        <f t="shared" si="107"/>
        <v>221853.7</v>
      </c>
      <c r="H124" s="317">
        <f t="shared" si="107"/>
        <v>-12000</v>
      </c>
      <c r="I124" s="317">
        <f t="shared" si="107"/>
        <v>209853.7</v>
      </c>
      <c r="J124" s="317">
        <f t="shared" si="107"/>
        <v>0</v>
      </c>
      <c r="K124" s="317">
        <f t="shared" si="107"/>
        <v>209853.7</v>
      </c>
      <c r="L124" s="317">
        <f t="shared" si="107"/>
        <v>-21222</v>
      </c>
      <c r="M124" s="317">
        <f t="shared" si="107"/>
        <v>188631.7</v>
      </c>
      <c r="N124" s="317">
        <f t="shared" si="107"/>
        <v>0</v>
      </c>
      <c r="O124" s="318">
        <f t="shared" si="78"/>
        <v>188631.7</v>
      </c>
      <c r="P124" s="317">
        <f t="shared" si="107"/>
        <v>-37900</v>
      </c>
      <c r="Q124" s="318">
        <f t="shared" si="79"/>
        <v>150731.70000000001</v>
      </c>
      <c r="R124" s="317">
        <f t="shared" si="107"/>
        <v>78136</v>
      </c>
      <c r="S124" s="317">
        <f t="shared" si="107"/>
        <v>0</v>
      </c>
      <c r="T124" s="911" t="s">
        <v>350</v>
      </c>
      <c r="U124" s="896"/>
    </row>
    <row r="125" spans="1:21" ht="42.75" customHeight="1" x14ac:dyDescent="0.2">
      <c r="A125" s="839" t="s">
        <v>589</v>
      </c>
      <c r="B125" s="299" t="s">
        <v>567</v>
      </c>
      <c r="C125" s="293">
        <v>11</v>
      </c>
      <c r="D125" s="293">
        <v>2</v>
      </c>
      <c r="E125" s="294">
        <v>5223500</v>
      </c>
      <c r="F125" s="836">
        <v>411</v>
      </c>
      <c r="G125" s="317">
        <v>221853.7</v>
      </c>
      <c r="H125" s="317">
        <v>-12000</v>
      </c>
      <c r="I125" s="318">
        <f>SUM(G125:H125)</f>
        <v>209853.7</v>
      </c>
      <c r="J125" s="317"/>
      <c r="K125" s="318">
        <f>SUM(I125:J125)</f>
        <v>209853.7</v>
      </c>
      <c r="L125" s="317">
        <v>-21222</v>
      </c>
      <c r="M125" s="318">
        <f>SUM(K125:L125)</f>
        <v>188631.7</v>
      </c>
      <c r="N125" s="317"/>
      <c r="O125" s="318">
        <f t="shared" si="78"/>
        <v>188631.7</v>
      </c>
      <c r="P125" s="317">
        <v>-37900</v>
      </c>
      <c r="Q125" s="318">
        <f t="shared" si="79"/>
        <v>150731.70000000001</v>
      </c>
      <c r="R125" s="317">
        <v>78136</v>
      </c>
      <c r="S125" s="317">
        <v>0</v>
      </c>
      <c r="T125" s="911" t="s">
        <v>350</v>
      </c>
      <c r="U125" s="896"/>
    </row>
    <row r="126" spans="1:21" s="869" customFormat="1" x14ac:dyDescent="0.2">
      <c r="A126" s="361" t="s">
        <v>83</v>
      </c>
      <c r="B126" s="355" t="s">
        <v>631</v>
      </c>
      <c r="C126" s="362"/>
      <c r="D126" s="362"/>
      <c r="E126" s="363"/>
      <c r="F126" s="835"/>
      <c r="G126" s="359">
        <f>SUM(G131+G136+G127+G166+G172+G148)</f>
        <v>405546.4</v>
      </c>
      <c r="H126" s="359">
        <f>SUM(H131+H136+H127+H166+H172)</f>
        <v>275800</v>
      </c>
      <c r="I126" s="360">
        <f>G126+H126</f>
        <v>681346.4</v>
      </c>
      <c r="J126" s="359">
        <f>SUM(J131+J136+J127+J166+J172)</f>
        <v>24712.1</v>
      </c>
      <c r="K126" s="360">
        <f>SUM(K127+K131+K136+K166+K172)</f>
        <v>706058.5</v>
      </c>
      <c r="L126" s="359">
        <f>SUM(L131+L136+L127+L166+L172)</f>
        <v>24981.000000000004</v>
      </c>
      <c r="M126" s="360">
        <f>K126+L126</f>
        <v>731039.5</v>
      </c>
      <c r="N126" s="359">
        <f>SUM(N131+N136+N127+N166+N172)</f>
        <v>0</v>
      </c>
      <c r="O126" s="360">
        <f t="shared" si="78"/>
        <v>731039.5</v>
      </c>
      <c r="P126" s="359">
        <f>SUM(P131+P136+P127+P166+P172)</f>
        <v>12158.300000000001</v>
      </c>
      <c r="Q126" s="360">
        <f t="shared" si="79"/>
        <v>743197.8</v>
      </c>
      <c r="R126" s="359">
        <f>SUM(R131+R136+R127+R166+R172)</f>
        <v>12872</v>
      </c>
      <c r="S126" s="359">
        <f>SUM(S131+S136+S127+S166+S172)</f>
        <v>24815.5</v>
      </c>
      <c r="T126" s="910"/>
      <c r="U126" s="899"/>
    </row>
    <row r="127" spans="1:21" s="869" customFormat="1" ht="25.5" x14ac:dyDescent="0.2">
      <c r="A127" s="309" t="s">
        <v>359</v>
      </c>
      <c r="B127" s="355" t="s">
        <v>631</v>
      </c>
      <c r="C127" s="362">
        <v>3</v>
      </c>
      <c r="D127" s="362"/>
      <c r="E127" s="363"/>
      <c r="F127" s="835"/>
      <c r="G127" s="359">
        <f t="shared" ref="G127:P129" si="113">G128</f>
        <v>11592</v>
      </c>
      <c r="H127" s="359">
        <f t="shared" si="113"/>
        <v>0</v>
      </c>
      <c r="I127" s="360">
        <f t="shared" si="95"/>
        <v>11592</v>
      </c>
      <c r="J127" s="359">
        <f t="shared" si="113"/>
        <v>0</v>
      </c>
      <c r="K127" s="360">
        <f t="shared" ref="K127:K135" si="114">I127+J127</f>
        <v>11592</v>
      </c>
      <c r="L127" s="359">
        <f t="shared" si="113"/>
        <v>0</v>
      </c>
      <c r="M127" s="360">
        <f t="shared" ref="M127:M136" si="115">K127+L127</f>
        <v>11592</v>
      </c>
      <c r="N127" s="359">
        <f t="shared" si="113"/>
        <v>0</v>
      </c>
      <c r="O127" s="360">
        <f t="shared" si="78"/>
        <v>11592</v>
      </c>
      <c r="P127" s="359">
        <f t="shared" si="113"/>
        <v>-9361.7999999999993</v>
      </c>
      <c r="Q127" s="360">
        <f t="shared" si="79"/>
        <v>2230.2000000000007</v>
      </c>
      <c r="R127" s="360">
        <f>H127+I127</f>
        <v>11592</v>
      </c>
      <c r="S127" s="360">
        <f>I127+R127</f>
        <v>23184</v>
      </c>
      <c r="T127" s="910"/>
      <c r="U127" s="899"/>
    </row>
    <row r="128" spans="1:21" s="869" customFormat="1" ht="55.5" customHeight="1" x14ac:dyDescent="0.2">
      <c r="A128" s="968" t="s">
        <v>1294</v>
      </c>
      <c r="B128" s="355" t="s">
        <v>631</v>
      </c>
      <c r="C128" s="362">
        <v>3</v>
      </c>
      <c r="D128" s="362">
        <v>9</v>
      </c>
      <c r="E128" s="363"/>
      <c r="F128" s="835"/>
      <c r="G128" s="359">
        <f t="shared" si="113"/>
        <v>11592</v>
      </c>
      <c r="H128" s="359">
        <f t="shared" si="113"/>
        <v>0</v>
      </c>
      <c r="I128" s="360">
        <f t="shared" si="95"/>
        <v>11592</v>
      </c>
      <c r="J128" s="359">
        <f t="shared" si="113"/>
        <v>0</v>
      </c>
      <c r="K128" s="360">
        <f t="shared" si="114"/>
        <v>11592</v>
      </c>
      <c r="L128" s="359">
        <f t="shared" si="113"/>
        <v>0</v>
      </c>
      <c r="M128" s="360">
        <f t="shared" si="115"/>
        <v>11592</v>
      </c>
      <c r="N128" s="359">
        <f t="shared" si="113"/>
        <v>0</v>
      </c>
      <c r="O128" s="360">
        <f t="shared" si="78"/>
        <v>11592</v>
      </c>
      <c r="P128" s="359">
        <f t="shared" si="113"/>
        <v>-9361.7999999999993</v>
      </c>
      <c r="Q128" s="360">
        <f t="shared" si="79"/>
        <v>2230.2000000000007</v>
      </c>
      <c r="R128" s="360">
        <f>H128+I128</f>
        <v>11592</v>
      </c>
      <c r="S128" s="360">
        <f>I128+R128</f>
        <v>23184</v>
      </c>
      <c r="T128" s="910"/>
      <c r="U128" s="899"/>
    </row>
    <row r="129" spans="1:21" x14ac:dyDescent="0.2">
      <c r="A129" s="312" t="s">
        <v>725</v>
      </c>
      <c r="B129" s="299" t="s">
        <v>631</v>
      </c>
      <c r="C129" s="293">
        <v>3</v>
      </c>
      <c r="D129" s="293">
        <v>9</v>
      </c>
      <c r="E129" s="294">
        <v>5227601</v>
      </c>
      <c r="F129" s="836">
        <v>240</v>
      </c>
      <c r="G129" s="317">
        <f t="shared" si="113"/>
        <v>11592</v>
      </c>
      <c r="H129" s="317">
        <f t="shared" si="113"/>
        <v>0</v>
      </c>
      <c r="I129" s="360">
        <f t="shared" si="95"/>
        <v>11592</v>
      </c>
      <c r="J129" s="317">
        <f t="shared" si="113"/>
        <v>0</v>
      </c>
      <c r="K129" s="360">
        <f t="shared" si="114"/>
        <v>11592</v>
      </c>
      <c r="L129" s="317">
        <f t="shared" si="113"/>
        <v>0</v>
      </c>
      <c r="M129" s="360">
        <f t="shared" si="115"/>
        <v>11592</v>
      </c>
      <c r="N129" s="317">
        <f t="shared" si="113"/>
        <v>0</v>
      </c>
      <c r="O129" s="360">
        <f t="shared" si="78"/>
        <v>11592</v>
      </c>
      <c r="P129" s="317">
        <f t="shared" si="113"/>
        <v>-9361.7999999999993</v>
      </c>
      <c r="Q129" s="360">
        <f t="shared" si="79"/>
        <v>2230.2000000000007</v>
      </c>
      <c r="R129" s="360">
        <f>H129+I129</f>
        <v>11592</v>
      </c>
      <c r="S129" s="360">
        <f>I129+R129</f>
        <v>23184</v>
      </c>
      <c r="T129" s="911"/>
      <c r="U129" s="896"/>
    </row>
    <row r="130" spans="1:21" ht="25.5" x14ac:dyDescent="0.2">
      <c r="A130" s="312" t="s">
        <v>804</v>
      </c>
      <c r="B130" s="299" t="s">
        <v>631</v>
      </c>
      <c r="C130" s="293">
        <v>3</v>
      </c>
      <c r="D130" s="293">
        <v>9</v>
      </c>
      <c r="E130" s="294">
        <v>5227601</v>
      </c>
      <c r="F130" s="836">
        <v>244</v>
      </c>
      <c r="G130" s="317">
        <v>11592</v>
      </c>
      <c r="H130" s="317"/>
      <c r="I130" s="360">
        <f t="shared" si="95"/>
        <v>11592</v>
      </c>
      <c r="J130" s="317"/>
      <c r="K130" s="360">
        <f t="shared" si="114"/>
        <v>11592</v>
      </c>
      <c r="L130" s="317"/>
      <c r="M130" s="318">
        <f t="shared" si="115"/>
        <v>11592</v>
      </c>
      <c r="N130" s="317"/>
      <c r="O130" s="318">
        <f t="shared" si="78"/>
        <v>11592</v>
      </c>
      <c r="P130" s="317">
        <v>-9361.7999999999993</v>
      </c>
      <c r="Q130" s="318">
        <f t="shared" si="79"/>
        <v>2230.2000000000007</v>
      </c>
      <c r="R130" s="317">
        <v>2280.5</v>
      </c>
      <c r="S130" s="317"/>
      <c r="T130" s="911"/>
      <c r="U130" s="896"/>
    </row>
    <row r="131" spans="1:21" hidden="1" x14ac:dyDescent="0.2">
      <c r="A131" s="361" t="s">
        <v>360</v>
      </c>
      <c r="B131" s="355" t="s">
        <v>631</v>
      </c>
      <c r="C131" s="362">
        <v>4</v>
      </c>
      <c r="D131" s="362"/>
      <c r="E131" s="363"/>
      <c r="F131" s="835"/>
      <c r="G131" s="359">
        <f t="shared" ref="G131:P134" si="116">SUM(G132)</f>
        <v>0</v>
      </c>
      <c r="H131" s="359">
        <f t="shared" si="116"/>
        <v>0</v>
      </c>
      <c r="I131" s="360">
        <f t="shared" si="95"/>
        <v>0</v>
      </c>
      <c r="J131" s="359">
        <f t="shared" si="116"/>
        <v>0</v>
      </c>
      <c r="K131" s="360">
        <f t="shared" si="114"/>
        <v>0</v>
      </c>
      <c r="L131" s="359">
        <f t="shared" si="116"/>
        <v>0</v>
      </c>
      <c r="M131" s="360">
        <f t="shared" si="115"/>
        <v>0</v>
      </c>
      <c r="N131" s="359">
        <f t="shared" si="116"/>
        <v>0</v>
      </c>
      <c r="O131" s="360">
        <f t="shared" si="78"/>
        <v>0</v>
      </c>
      <c r="P131" s="359">
        <f t="shared" si="116"/>
        <v>0</v>
      </c>
      <c r="Q131" s="360">
        <f t="shared" si="79"/>
        <v>0</v>
      </c>
      <c r="R131" s="359">
        <f t="shared" ref="R131:S134" si="117">SUM(R132)</f>
        <v>0</v>
      </c>
      <c r="S131" s="359">
        <f t="shared" si="117"/>
        <v>0</v>
      </c>
      <c r="T131" s="911"/>
      <c r="U131" s="896"/>
    </row>
    <row r="132" spans="1:21" ht="16.5" hidden="1" customHeight="1" x14ac:dyDescent="0.2">
      <c r="A132" s="361" t="s">
        <v>807</v>
      </c>
      <c r="B132" s="355" t="s">
        <v>631</v>
      </c>
      <c r="C132" s="362">
        <v>4</v>
      </c>
      <c r="D132" s="362">
        <v>12</v>
      </c>
      <c r="E132" s="363"/>
      <c r="F132" s="835"/>
      <c r="G132" s="359">
        <f t="shared" si="116"/>
        <v>0</v>
      </c>
      <c r="H132" s="359">
        <f t="shared" si="116"/>
        <v>0</v>
      </c>
      <c r="I132" s="360">
        <f t="shared" si="95"/>
        <v>0</v>
      </c>
      <c r="J132" s="359">
        <f t="shared" si="116"/>
        <v>0</v>
      </c>
      <c r="K132" s="360">
        <f t="shared" si="114"/>
        <v>0</v>
      </c>
      <c r="L132" s="359">
        <f t="shared" si="116"/>
        <v>0</v>
      </c>
      <c r="M132" s="360">
        <f t="shared" si="115"/>
        <v>0</v>
      </c>
      <c r="N132" s="359">
        <f t="shared" si="116"/>
        <v>0</v>
      </c>
      <c r="O132" s="360">
        <f t="shared" si="78"/>
        <v>0</v>
      </c>
      <c r="P132" s="359">
        <f t="shared" si="116"/>
        <v>0</v>
      </c>
      <c r="Q132" s="360">
        <f t="shared" si="79"/>
        <v>0</v>
      </c>
      <c r="R132" s="359">
        <f t="shared" si="117"/>
        <v>0</v>
      </c>
      <c r="S132" s="359">
        <f t="shared" si="117"/>
        <v>0</v>
      </c>
      <c r="T132" s="911"/>
      <c r="U132" s="896"/>
    </row>
    <row r="133" spans="1:21" ht="38.25" hidden="1" customHeight="1" x14ac:dyDescent="0.2">
      <c r="A133" s="312" t="s">
        <v>1224</v>
      </c>
      <c r="B133" s="299" t="s">
        <v>631</v>
      </c>
      <c r="C133" s="293">
        <v>4</v>
      </c>
      <c r="D133" s="293">
        <v>12</v>
      </c>
      <c r="E133" s="294">
        <v>5226300</v>
      </c>
      <c r="F133" s="836"/>
      <c r="G133" s="317">
        <f t="shared" si="116"/>
        <v>0</v>
      </c>
      <c r="H133" s="317">
        <f t="shared" si="116"/>
        <v>0</v>
      </c>
      <c r="I133" s="360">
        <f t="shared" si="95"/>
        <v>0</v>
      </c>
      <c r="J133" s="317">
        <f t="shared" si="116"/>
        <v>0</v>
      </c>
      <c r="K133" s="360">
        <f t="shared" si="114"/>
        <v>0</v>
      </c>
      <c r="L133" s="317">
        <f t="shared" si="116"/>
        <v>0</v>
      </c>
      <c r="M133" s="360">
        <f t="shared" si="115"/>
        <v>0</v>
      </c>
      <c r="N133" s="317">
        <f t="shared" si="116"/>
        <v>0</v>
      </c>
      <c r="O133" s="360">
        <f t="shared" si="78"/>
        <v>0</v>
      </c>
      <c r="P133" s="317">
        <f t="shared" si="116"/>
        <v>0</v>
      </c>
      <c r="Q133" s="360">
        <f t="shared" si="79"/>
        <v>0</v>
      </c>
      <c r="R133" s="317">
        <f t="shared" si="117"/>
        <v>0</v>
      </c>
      <c r="S133" s="317">
        <f t="shared" si="117"/>
        <v>0</v>
      </c>
      <c r="T133" s="911"/>
      <c r="U133" s="896"/>
    </row>
    <row r="134" spans="1:21" ht="15.75" hidden="1" customHeight="1" x14ac:dyDescent="0.2">
      <c r="A134" s="312" t="s">
        <v>725</v>
      </c>
      <c r="B134" s="299" t="s">
        <v>631</v>
      </c>
      <c r="C134" s="293">
        <v>4</v>
      </c>
      <c r="D134" s="293">
        <v>12</v>
      </c>
      <c r="E134" s="294">
        <v>5226300</v>
      </c>
      <c r="F134" s="836">
        <v>240</v>
      </c>
      <c r="G134" s="317">
        <f t="shared" si="116"/>
        <v>0</v>
      </c>
      <c r="H134" s="317">
        <f t="shared" si="116"/>
        <v>0</v>
      </c>
      <c r="I134" s="360">
        <f t="shared" si="95"/>
        <v>0</v>
      </c>
      <c r="J134" s="317">
        <f t="shared" si="116"/>
        <v>0</v>
      </c>
      <c r="K134" s="360">
        <f t="shared" si="114"/>
        <v>0</v>
      </c>
      <c r="L134" s="317">
        <f t="shared" si="116"/>
        <v>0</v>
      </c>
      <c r="M134" s="360">
        <f t="shared" si="115"/>
        <v>0</v>
      </c>
      <c r="N134" s="317">
        <f t="shared" si="116"/>
        <v>0</v>
      </c>
      <c r="O134" s="360">
        <f t="shared" si="78"/>
        <v>0</v>
      </c>
      <c r="P134" s="317">
        <f t="shared" si="116"/>
        <v>0</v>
      </c>
      <c r="Q134" s="360">
        <f t="shared" si="79"/>
        <v>0</v>
      </c>
      <c r="R134" s="317">
        <f t="shared" si="117"/>
        <v>0</v>
      </c>
      <c r="S134" s="317">
        <f t="shared" si="117"/>
        <v>0</v>
      </c>
      <c r="T134" s="911"/>
      <c r="U134" s="896"/>
    </row>
    <row r="135" spans="1:21" ht="15.75" hidden="1" customHeight="1" x14ac:dyDescent="0.2">
      <c r="A135" s="312" t="s">
        <v>804</v>
      </c>
      <c r="B135" s="299" t="s">
        <v>631</v>
      </c>
      <c r="C135" s="293">
        <v>4</v>
      </c>
      <c r="D135" s="293">
        <v>12</v>
      </c>
      <c r="E135" s="294">
        <v>5226300</v>
      </c>
      <c r="F135" s="836">
        <v>244</v>
      </c>
      <c r="G135" s="317"/>
      <c r="H135" s="317"/>
      <c r="I135" s="360">
        <f t="shared" si="95"/>
        <v>0</v>
      </c>
      <c r="J135" s="317"/>
      <c r="K135" s="360">
        <f t="shared" si="114"/>
        <v>0</v>
      </c>
      <c r="L135" s="317"/>
      <c r="M135" s="360">
        <f t="shared" si="115"/>
        <v>0</v>
      </c>
      <c r="N135" s="317"/>
      <c r="O135" s="360">
        <f t="shared" si="78"/>
        <v>0</v>
      </c>
      <c r="P135" s="317"/>
      <c r="Q135" s="360">
        <f t="shared" si="79"/>
        <v>0</v>
      </c>
      <c r="R135" s="317"/>
      <c r="S135" s="317"/>
      <c r="T135" s="911"/>
      <c r="U135" s="896"/>
    </row>
    <row r="136" spans="1:21" s="869" customFormat="1" ht="18" customHeight="1" x14ac:dyDescent="0.2">
      <c r="A136" s="361" t="s">
        <v>362</v>
      </c>
      <c r="B136" s="355" t="s">
        <v>631</v>
      </c>
      <c r="C136" s="362">
        <v>5</v>
      </c>
      <c r="D136" s="362"/>
      <c r="E136" s="363"/>
      <c r="F136" s="835"/>
      <c r="G136" s="360">
        <f>SUM(G137)</f>
        <v>221799.5</v>
      </c>
      <c r="H136" s="360">
        <f>SUM(H137)</f>
        <v>275800</v>
      </c>
      <c r="I136" s="360">
        <f t="shared" si="95"/>
        <v>497599.5</v>
      </c>
      <c r="J136" s="360">
        <f>SUM(J137)</f>
        <v>24712.1</v>
      </c>
      <c r="K136" s="360">
        <f>SUM(K137)</f>
        <v>691707.6</v>
      </c>
      <c r="L136" s="360">
        <f>SUM(L137)</f>
        <v>26219.800000000003</v>
      </c>
      <c r="M136" s="360">
        <f t="shared" si="115"/>
        <v>717927.4</v>
      </c>
      <c r="N136" s="360">
        <f>SUM(N137)</f>
        <v>0</v>
      </c>
      <c r="O136" s="360">
        <f t="shared" si="78"/>
        <v>717927.4</v>
      </c>
      <c r="P136" s="360">
        <f>SUM(P137)</f>
        <v>21700</v>
      </c>
      <c r="Q136" s="360">
        <f t="shared" si="79"/>
        <v>739627.4</v>
      </c>
      <c r="R136" s="360">
        <f>SUM(R137)</f>
        <v>0</v>
      </c>
      <c r="S136" s="360">
        <f>SUM(S137)</f>
        <v>0</v>
      </c>
      <c r="T136" s="910"/>
      <c r="U136" s="899"/>
    </row>
    <row r="137" spans="1:21" s="869" customFormat="1" ht="13.5" customHeight="1" x14ac:dyDescent="0.2">
      <c r="A137" s="361" t="s">
        <v>215</v>
      </c>
      <c r="B137" s="355" t="s">
        <v>631</v>
      </c>
      <c r="C137" s="362">
        <v>5</v>
      </c>
      <c r="D137" s="362">
        <v>1</v>
      </c>
      <c r="E137" s="363" t="s">
        <v>358</v>
      </c>
      <c r="F137" s="835" t="s">
        <v>358</v>
      </c>
      <c r="G137" s="360">
        <f>SUM(G138+G153)</f>
        <v>221799.5</v>
      </c>
      <c r="H137" s="360">
        <f t="shared" ref="H137:S137" si="118">SUM(H138+H148+H153)</f>
        <v>275800</v>
      </c>
      <c r="I137" s="360">
        <f t="shared" si="118"/>
        <v>553739.6</v>
      </c>
      <c r="J137" s="360">
        <f>SUM(J138+J148+J153+J156)</f>
        <v>24712.1</v>
      </c>
      <c r="K137" s="360">
        <f>SUM(K138+K148+K153+K156)</f>
        <v>691707.6</v>
      </c>
      <c r="L137" s="360">
        <f>SUM(L138+L148+L153+L156)</f>
        <v>26219.800000000003</v>
      </c>
      <c r="M137" s="360">
        <f>SUM(M138+M148+M151+M153+M156)</f>
        <v>838898.2</v>
      </c>
      <c r="N137" s="360">
        <f>SUM(N138+N148+N153+N156)</f>
        <v>0</v>
      </c>
      <c r="O137" s="360">
        <f t="shared" si="78"/>
        <v>838898.2</v>
      </c>
      <c r="P137" s="360">
        <f>SUM(P138+P148+P153+P156)</f>
        <v>21700</v>
      </c>
      <c r="Q137" s="360">
        <f t="shared" si="79"/>
        <v>860598.2</v>
      </c>
      <c r="R137" s="360">
        <f t="shared" si="118"/>
        <v>0</v>
      </c>
      <c r="S137" s="360">
        <f t="shared" si="118"/>
        <v>0</v>
      </c>
      <c r="T137" s="910" t="s">
        <v>350</v>
      </c>
      <c r="U137" s="899"/>
    </row>
    <row r="138" spans="1:21" s="869" customFormat="1" ht="41.25" hidden="1" customHeight="1" x14ac:dyDescent="0.2">
      <c r="A138" s="361" t="s">
        <v>797</v>
      </c>
      <c r="B138" s="355" t="s">
        <v>631</v>
      </c>
      <c r="C138" s="362">
        <v>5</v>
      </c>
      <c r="D138" s="362">
        <v>1</v>
      </c>
      <c r="E138" s="759" t="s">
        <v>796</v>
      </c>
      <c r="F138" s="835" t="s">
        <v>358</v>
      </c>
      <c r="G138" s="360">
        <f>SUM(G139+G142+G145)</f>
        <v>0</v>
      </c>
      <c r="H138" s="360">
        <f>SUM(H139+H142+H145)</f>
        <v>0</v>
      </c>
      <c r="I138" s="360">
        <f t="shared" si="95"/>
        <v>0</v>
      </c>
      <c r="J138" s="360">
        <f>SUM(J139+J142+J145)</f>
        <v>0</v>
      </c>
      <c r="K138" s="360">
        <f t="shared" ref="K138:K147" si="119">I138+J138</f>
        <v>0</v>
      </c>
      <c r="L138" s="360">
        <f>SUM(L139+L142+L145)</f>
        <v>0</v>
      </c>
      <c r="M138" s="360">
        <f t="shared" ref="M138:M147" si="120">K138+L138</f>
        <v>0</v>
      </c>
      <c r="N138" s="360">
        <f>SUM(N139+N142+N145)</f>
        <v>0</v>
      </c>
      <c r="O138" s="360">
        <f t="shared" si="78"/>
        <v>0</v>
      </c>
      <c r="P138" s="360">
        <f>SUM(P139+P142+P145)</f>
        <v>0</v>
      </c>
      <c r="Q138" s="360">
        <f t="shared" si="79"/>
        <v>0</v>
      </c>
      <c r="R138" s="360"/>
      <c r="S138" s="360"/>
      <c r="T138" s="910" t="s">
        <v>350</v>
      </c>
      <c r="U138" s="899"/>
    </row>
    <row r="139" spans="1:21" s="869" customFormat="1" ht="38.25" hidden="1" x14ac:dyDescent="0.2">
      <c r="A139" s="361" t="s">
        <v>801</v>
      </c>
      <c r="B139" s="355" t="s">
        <v>631</v>
      </c>
      <c r="C139" s="362">
        <v>5</v>
      </c>
      <c r="D139" s="362">
        <v>1</v>
      </c>
      <c r="E139" s="759" t="s">
        <v>799</v>
      </c>
      <c r="F139" s="835"/>
      <c r="G139" s="359">
        <f>G140</f>
        <v>0</v>
      </c>
      <c r="H139" s="359">
        <f>H140</f>
        <v>0</v>
      </c>
      <c r="I139" s="360">
        <f t="shared" si="95"/>
        <v>0</v>
      </c>
      <c r="J139" s="359">
        <f>J140</f>
        <v>0</v>
      </c>
      <c r="K139" s="360">
        <f t="shared" si="119"/>
        <v>0</v>
      </c>
      <c r="L139" s="359">
        <f>L140</f>
        <v>0</v>
      </c>
      <c r="M139" s="360">
        <f t="shared" si="120"/>
        <v>0</v>
      </c>
      <c r="N139" s="359">
        <f>N140</f>
        <v>0</v>
      </c>
      <c r="O139" s="360">
        <f t="shared" si="78"/>
        <v>0</v>
      </c>
      <c r="P139" s="359">
        <f>P140</f>
        <v>0</v>
      </c>
      <c r="Q139" s="360">
        <f t="shared" si="79"/>
        <v>0</v>
      </c>
      <c r="R139" s="359"/>
      <c r="S139" s="359"/>
      <c r="T139" s="910"/>
      <c r="U139" s="899"/>
    </row>
    <row r="140" spans="1:21" hidden="1" x14ac:dyDescent="0.2">
      <c r="A140" s="312" t="s">
        <v>725</v>
      </c>
      <c r="B140" s="299" t="s">
        <v>631</v>
      </c>
      <c r="C140" s="293">
        <v>5</v>
      </c>
      <c r="D140" s="293">
        <v>1</v>
      </c>
      <c r="E140" s="832" t="s">
        <v>798</v>
      </c>
      <c r="F140" s="836">
        <v>240</v>
      </c>
      <c r="G140" s="317">
        <f>G141</f>
        <v>0</v>
      </c>
      <c r="H140" s="317">
        <f>H141</f>
        <v>0</v>
      </c>
      <c r="I140" s="360">
        <f t="shared" si="95"/>
        <v>0</v>
      </c>
      <c r="J140" s="317">
        <f>J141</f>
        <v>0</v>
      </c>
      <c r="K140" s="360">
        <f t="shared" si="119"/>
        <v>0</v>
      </c>
      <c r="L140" s="317">
        <f>L141</f>
        <v>0</v>
      </c>
      <c r="M140" s="360">
        <f t="shared" si="120"/>
        <v>0</v>
      </c>
      <c r="N140" s="317">
        <f>N141</f>
        <v>0</v>
      </c>
      <c r="O140" s="360">
        <f t="shared" si="78"/>
        <v>0</v>
      </c>
      <c r="P140" s="317">
        <f>P141</f>
        <v>0</v>
      </c>
      <c r="Q140" s="360">
        <f t="shared" si="79"/>
        <v>0</v>
      </c>
      <c r="R140" s="317"/>
      <c r="S140" s="317"/>
      <c r="T140" s="911"/>
      <c r="U140" s="896"/>
    </row>
    <row r="141" spans="1:21" ht="25.5" hidden="1" x14ac:dyDescent="0.2">
      <c r="A141" s="312" t="s">
        <v>804</v>
      </c>
      <c r="B141" s="299" t="s">
        <v>631</v>
      </c>
      <c r="C141" s="293">
        <v>5</v>
      </c>
      <c r="D141" s="293">
        <v>1</v>
      </c>
      <c r="E141" s="832" t="s">
        <v>798</v>
      </c>
      <c r="F141" s="836">
        <v>244</v>
      </c>
      <c r="G141" s="317"/>
      <c r="H141" s="317"/>
      <c r="I141" s="360">
        <f t="shared" si="95"/>
        <v>0</v>
      </c>
      <c r="J141" s="317"/>
      <c r="K141" s="360">
        <f t="shared" si="119"/>
        <v>0</v>
      </c>
      <c r="L141" s="317"/>
      <c r="M141" s="360">
        <f t="shared" si="120"/>
        <v>0</v>
      </c>
      <c r="N141" s="317"/>
      <c r="O141" s="360">
        <f t="shared" si="78"/>
        <v>0</v>
      </c>
      <c r="P141" s="317"/>
      <c r="Q141" s="360">
        <f t="shared" si="79"/>
        <v>0</v>
      </c>
      <c r="R141" s="317"/>
      <c r="S141" s="317"/>
      <c r="T141" s="911"/>
      <c r="U141" s="896"/>
    </row>
    <row r="142" spans="1:21" s="869" customFormat="1" ht="38.25" hidden="1" x14ac:dyDescent="0.2">
      <c r="A142" s="361" t="s">
        <v>802</v>
      </c>
      <c r="B142" s="355" t="s">
        <v>631</v>
      </c>
      <c r="C142" s="362">
        <v>5</v>
      </c>
      <c r="D142" s="362">
        <v>1</v>
      </c>
      <c r="E142" s="759" t="s">
        <v>800</v>
      </c>
      <c r="F142" s="835" t="s">
        <v>358</v>
      </c>
      <c r="G142" s="359">
        <f>G143</f>
        <v>0</v>
      </c>
      <c r="H142" s="359">
        <f>H143</f>
        <v>0</v>
      </c>
      <c r="I142" s="360">
        <f t="shared" si="95"/>
        <v>0</v>
      </c>
      <c r="J142" s="359">
        <f>J143</f>
        <v>0</v>
      </c>
      <c r="K142" s="360">
        <f t="shared" si="119"/>
        <v>0</v>
      </c>
      <c r="L142" s="359">
        <f>L143</f>
        <v>0</v>
      </c>
      <c r="M142" s="360">
        <f t="shared" si="120"/>
        <v>0</v>
      </c>
      <c r="N142" s="359">
        <f>N143</f>
        <v>0</v>
      </c>
      <c r="O142" s="360">
        <f t="shared" si="78"/>
        <v>0</v>
      </c>
      <c r="P142" s="359">
        <f>P143</f>
        <v>0</v>
      </c>
      <c r="Q142" s="360">
        <f t="shared" si="79"/>
        <v>0</v>
      </c>
      <c r="R142" s="359"/>
      <c r="S142" s="359">
        <v>0</v>
      </c>
      <c r="T142" s="910" t="s">
        <v>350</v>
      </c>
      <c r="U142" s="899"/>
    </row>
    <row r="143" spans="1:21" hidden="1" x14ac:dyDescent="0.2">
      <c r="A143" s="312" t="s">
        <v>725</v>
      </c>
      <c r="B143" s="299" t="s">
        <v>631</v>
      </c>
      <c r="C143" s="293">
        <v>5</v>
      </c>
      <c r="D143" s="293">
        <v>1</v>
      </c>
      <c r="E143" s="832" t="s">
        <v>803</v>
      </c>
      <c r="F143" s="836">
        <v>240</v>
      </c>
      <c r="G143" s="317">
        <f>G144</f>
        <v>0</v>
      </c>
      <c r="H143" s="317">
        <f>H144</f>
        <v>0</v>
      </c>
      <c r="I143" s="360">
        <f t="shared" si="95"/>
        <v>0</v>
      </c>
      <c r="J143" s="317">
        <f>J144</f>
        <v>0</v>
      </c>
      <c r="K143" s="360">
        <f t="shared" si="119"/>
        <v>0</v>
      </c>
      <c r="L143" s="317">
        <f>L144</f>
        <v>0</v>
      </c>
      <c r="M143" s="360">
        <f t="shared" si="120"/>
        <v>0</v>
      </c>
      <c r="N143" s="317">
        <f>N144</f>
        <v>0</v>
      </c>
      <c r="O143" s="360">
        <f t="shared" si="78"/>
        <v>0</v>
      </c>
      <c r="P143" s="317">
        <f>P144</f>
        <v>0</v>
      </c>
      <c r="Q143" s="360">
        <f t="shared" si="79"/>
        <v>0</v>
      </c>
      <c r="R143" s="460"/>
      <c r="S143" s="317"/>
      <c r="T143" s="911"/>
      <c r="U143" s="896"/>
    </row>
    <row r="144" spans="1:21" ht="25.5" hidden="1" x14ac:dyDescent="0.2">
      <c r="A144" s="312" t="s">
        <v>804</v>
      </c>
      <c r="B144" s="299" t="s">
        <v>631</v>
      </c>
      <c r="C144" s="293">
        <v>5</v>
      </c>
      <c r="D144" s="293">
        <v>1</v>
      </c>
      <c r="E144" s="832" t="s">
        <v>803</v>
      </c>
      <c r="F144" s="836">
        <v>244</v>
      </c>
      <c r="G144" s="317"/>
      <c r="H144" s="317"/>
      <c r="I144" s="360">
        <f t="shared" si="95"/>
        <v>0</v>
      </c>
      <c r="J144" s="317"/>
      <c r="K144" s="360">
        <f t="shared" si="119"/>
        <v>0</v>
      </c>
      <c r="L144" s="317"/>
      <c r="M144" s="360">
        <f t="shared" si="120"/>
        <v>0</v>
      </c>
      <c r="N144" s="317"/>
      <c r="O144" s="360">
        <f t="shared" si="78"/>
        <v>0</v>
      </c>
      <c r="P144" s="317"/>
      <c r="Q144" s="360">
        <f t="shared" si="79"/>
        <v>0</v>
      </c>
      <c r="R144" s="317"/>
      <c r="S144" s="317"/>
      <c r="T144" s="911"/>
      <c r="U144" s="896"/>
    </row>
    <row r="145" spans="1:21" s="869" customFormat="1" ht="39" hidden="1" customHeight="1" x14ac:dyDescent="0.2">
      <c r="A145" s="361" t="s">
        <v>806</v>
      </c>
      <c r="B145" s="355" t="s">
        <v>631</v>
      </c>
      <c r="C145" s="362">
        <v>5</v>
      </c>
      <c r="D145" s="362">
        <v>1</v>
      </c>
      <c r="E145" s="759" t="s">
        <v>805</v>
      </c>
      <c r="F145" s="835"/>
      <c r="G145" s="359">
        <f>G146</f>
        <v>0</v>
      </c>
      <c r="H145" s="359">
        <f>H146</f>
        <v>0</v>
      </c>
      <c r="I145" s="360">
        <f t="shared" si="95"/>
        <v>0</v>
      </c>
      <c r="J145" s="359">
        <f>J146</f>
        <v>0</v>
      </c>
      <c r="K145" s="360">
        <f t="shared" si="119"/>
        <v>0</v>
      </c>
      <c r="L145" s="359">
        <f>L146</f>
        <v>0</v>
      </c>
      <c r="M145" s="360">
        <f t="shared" si="120"/>
        <v>0</v>
      </c>
      <c r="N145" s="359">
        <f>N146</f>
        <v>0</v>
      </c>
      <c r="O145" s="360">
        <f t="shared" si="78"/>
        <v>0</v>
      </c>
      <c r="P145" s="359">
        <f>P146</f>
        <v>0</v>
      </c>
      <c r="Q145" s="360">
        <f t="shared" si="79"/>
        <v>0</v>
      </c>
      <c r="R145" s="359"/>
      <c r="S145" s="359"/>
      <c r="T145" s="910"/>
      <c r="U145" s="899"/>
    </row>
    <row r="146" spans="1:21" ht="21" hidden="1" customHeight="1" x14ac:dyDescent="0.2">
      <c r="A146" s="312" t="s">
        <v>725</v>
      </c>
      <c r="B146" s="299" t="s">
        <v>631</v>
      </c>
      <c r="C146" s="293">
        <v>5</v>
      </c>
      <c r="D146" s="293">
        <v>1</v>
      </c>
      <c r="E146" s="832" t="s">
        <v>805</v>
      </c>
      <c r="F146" s="836">
        <v>240</v>
      </c>
      <c r="G146" s="317">
        <f>G147</f>
        <v>0</v>
      </c>
      <c r="H146" s="317">
        <f>H147</f>
        <v>0</v>
      </c>
      <c r="I146" s="360">
        <f t="shared" si="95"/>
        <v>0</v>
      </c>
      <c r="J146" s="317">
        <f>J147</f>
        <v>0</v>
      </c>
      <c r="K146" s="360">
        <f t="shared" si="119"/>
        <v>0</v>
      </c>
      <c r="L146" s="317">
        <f>L147</f>
        <v>0</v>
      </c>
      <c r="M146" s="360">
        <f t="shared" si="120"/>
        <v>0</v>
      </c>
      <c r="N146" s="317">
        <f>N147</f>
        <v>0</v>
      </c>
      <c r="O146" s="360">
        <f t="shared" ref="O146:O210" si="121">M146+N146</f>
        <v>0</v>
      </c>
      <c r="P146" s="317">
        <f>P147</f>
        <v>0</v>
      </c>
      <c r="Q146" s="360">
        <f t="shared" ref="Q146:Q210" si="122">O146+P146</f>
        <v>0</v>
      </c>
      <c r="R146" s="317"/>
      <c r="S146" s="317"/>
      <c r="T146" s="911"/>
      <c r="U146" s="896"/>
    </row>
    <row r="147" spans="1:21" ht="18.75" hidden="1" customHeight="1" x14ac:dyDescent="0.2">
      <c r="A147" s="312" t="s">
        <v>804</v>
      </c>
      <c r="B147" s="299" t="s">
        <v>631</v>
      </c>
      <c r="C147" s="293">
        <v>5</v>
      </c>
      <c r="D147" s="293">
        <v>1</v>
      </c>
      <c r="E147" s="832" t="s">
        <v>805</v>
      </c>
      <c r="F147" s="836">
        <v>244</v>
      </c>
      <c r="G147" s="317"/>
      <c r="H147" s="317"/>
      <c r="I147" s="360">
        <f t="shared" si="95"/>
        <v>0</v>
      </c>
      <c r="J147" s="317"/>
      <c r="K147" s="360">
        <f t="shared" si="119"/>
        <v>0</v>
      </c>
      <c r="L147" s="317"/>
      <c r="M147" s="360">
        <f t="shared" si="120"/>
        <v>0</v>
      </c>
      <c r="N147" s="317"/>
      <c r="O147" s="360">
        <f t="shared" si="121"/>
        <v>0</v>
      </c>
      <c r="P147" s="317"/>
      <c r="Q147" s="360">
        <f t="shared" si="122"/>
        <v>0</v>
      </c>
      <c r="R147" s="317"/>
      <c r="S147" s="317"/>
      <c r="T147" s="911"/>
      <c r="U147" s="896"/>
    </row>
    <row r="148" spans="1:21" ht="59.25" customHeight="1" x14ac:dyDescent="0.2">
      <c r="A148" s="312" t="s">
        <v>1272</v>
      </c>
      <c r="B148" s="299" t="s">
        <v>631</v>
      </c>
      <c r="C148" s="293">
        <v>5</v>
      </c>
      <c r="D148" s="293">
        <v>1</v>
      </c>
      <c r="E148" s="832" t="s">
        <v>1273</v>
      </c>
      <c r="F148" s="836"/>
      <c r="G148" s="317">
        <f>G149+G151</f>
        <v>169396</v>
      </c>
      <c r="H148" s="317">
        <f t="shared" ref="H148:P149" si="123">SUM(H149)</f>
        <v>0</v>
      </c>
      <c r="I148" s="317">
        <f t="shared" si="123"/>
        <v>56140.1</v>
      </c>
      <c r="J148" s="317">
        <f t="shared" si="123"/>
        <v>0</v>
      </c>
      <c r="K148" s="317">
        <f>K149+K151</f>
        <v>169396</v>
      </c>
      <c r="L148" s="317">
        <f t="shared" ref="L148:M148" si="124">L149+L151</f>
        <v>26219.800000000003</v>
      </c>
      <c r="M148" s="317">
        <f t="shared" si="124"/>
        <v>195615.8</v>
      </c>
      <c r="N148" s="317">
        <f t="shared" ref="N148:P148" si="125">N149+N151</f>
        <v>0</v>
      </c>
      <c r="O148" s="318">
        <f t="shared" si="121"/>
        <v>195615.8</v>
      </c>
      <c r="P148" s="317">
        <f t="shared" si="125"/>
        <v>0</v>
      </c>
      <c r="Q148" s="318">
        <f t="shared" si="122"/>
        <v>195615.8</v>
      </c>
      <c r="R148" s="317">
        <f t="shared" ref="R148:S148" si="126">SUM(R149)</f>
        <v>0</v>
      </c>
      <c r="S148" s="317">
        <f t="shared" si="126"/>
        <v>0</v>
      </c>
      <c r="T148" s="911"/>
      <c r="U148" s="896"/>
    </row>
    <row r="149" spans="1:21" ht="15" customHeight="1" x14ac:dyDescent="0.2">
      <c r="A149" s="312" t="s">
        <v>725</v>
      </c>
      <c r="B149" s="299" t="s">
        <v>631</v>
      </c>
      <c r="C149" s="293">
        <v>5</v>
      </c>
      <c r="D149" s="293">
        <v>1</v>
      </c>
      <c r="E149" s="832" t="s">
        <v>1273</v>
      </c>
      <c r="F149" s="836">
        <v>240</v>
      </c>
      <c r="G149" s="317">
        <f>G150</f>
        <v>56140.1</v>
      </c>
      <c r="H149" s="317">
        <f t="shared" si="123"/>
        <v>0</v>
      </c>
      <c r="I149" s="318">
        <f t="shared" si="123"/>
        <v>56140.1</v>
      </c>
      <c r="J149" s="317">
        <f t="shared" si="123"/>
        <v>0</v>
      </c>
      <c r="K149" s="318">
        <f t="shared" si="123"/>
        <v>56140.1</v>
      </c>
      <c r="L149" s="317">
        <f t="shared" si="123"/>
        <v>18504.900000000001</v>
      </c>
      <c r="M149" s="318">
        <f t="shared" si="123"/>
        <v>74645</v>
      </c>
      <c r="N149" s="317">
        <f t="shared" si="123"/>
        <v>0</v>
      </c>
      <c r="O149" s="318">
        <f t="shared" si="121"/>
        <v>74645</v>
      </c>
      <c r="P149" s="317">
        <f t="shared" si="123"/>
        <v>0</v>
      </c>
      <c r="Q149" s="318">
        <f t="shared" si="122"/>
        <v>74645</v>
      </c>
      <c r="R149" s="360">
        <f t="shared" ref="R149:S149" si="127">SUM(R150)</f>
        <v>0</v>
      </c>
      <c r="S149" s="360">
        <f t="shared" si="127"/>
        <v>0</v>
      </c>
      <c r="T149" s="911"/>
      <c r="U149" s="896"/>
    </row>
    <row r="150" spans="1:21" ht="15.75" customHeight="1" x14ac:dyDescent="0.2">
      <c r="A150" s="312" t="s">
        <v>804</v>
      </c>
      <c r="B150" s="299" t="s">
        <v>631</v>
      </c>
      <c r="C150" s="293">
        <v>5</v>
      </c>
      <c r="D150" s="293">
        <v>1</v>
      </c>
      <c r="E150" s="832" t="s">
        <v>1273</v>
      </c>
      <c r="F150" s="836">
        <v>244</v>
      </c>
      <c r="G150" s="317">
        <v>56140.1</v>
      </c>
      <c r="H150" s="317"/>
      <c r="I150" s="318">
        <f>SUM(G150:H150)</f>
        <v>56140.1</v>
      </c>
      <c r="J150" s="317"/>
      <c r="K150" s="318">
        <f>SUM(I150:J150)</f>
        <v>56140.1</v>
      </c>
      <c r="L150" s="317">
        <v>18504.900000000001</v>
      </c>
      <c r="M150" s="318">
        <f>SUM(K150:L150)</f>
        <v>74645</v>
      </c>
      <c r="N150" s="317"/>
      <c r="O150" s="318">
        <f t="shared" si="121"/>
        <v>74645</v>
      </c>
      <c r="P150" s="317"/>
      <c r="Q150" s="318">
        <f t="shared" si="122"/>
        <v>74645</v>
      </c>
      <c r="R150" s="317"/>
      <c r="S150" s="317"/>
      <c r="T150" s="911"/>
      <c r="U150" s="896"/>
    </row>
    <row r="151" spans="1:21" ht="25.5" customHeight="1" x14ac:dyDescent="0.2">
      <c r="A151" s="312" t="s">
        <v>612</v>
      </c>
      <c r="B151" s="299" t="s">
        <v>631</v>
      </c>
      <c r="C151" s="293">
        <v>5</v>
      </c>
      <c r="D151" s="293">
        <v>1</v>
      </c>
      <c r="E151" s="832" t="s">
        <v>1273</v>
      </c>
      <c r="F151" s="836">
        <v>320</v>
      </c>
      <c r="G151" s="317">
        <f>G152</f>
        <v>113255.9</v>
      </c>
      <c r="H151" s="317">
        <f t="shared" ref="H151:P151" si="128">H152</f>
        <v>0</v>
      </c>
      <c r="I151" s="317">
        <f t="shared" si="128"/>
        <v>113255.9</v>
      </c>
      <c r="J151" s="317">
        <f t="shared" si="128"/>
        <v>0</v>
      </c>
      <c r="K151" s="317">
        <f t="shared" si="128"/>
        <v>113255.9</v>
      </c>
      <c r="L151" s="317">
        <f t="shared" si="128"/>
        <v>7714.9</v>
      </c>
      <c r="M151" s="317">
        <f t="shared" si="128"/>
        <v>120970.79999999999</v>
      </c>
      <c r="N151" s="317">
        <f t="shared" si="128"/>
        <v>0</v>
      </c>
      <c r="O151" s="318">
        <f t="shared" si="121"/>
        <v>120970.79999999999</v>
      </c>
      <c r="P151" s="317">
        <f t="shared" si="128"/>
        <v>0</v>
      </c>
      <c r="Q151" s="318">
        <f t="shared" si="122"/>
        <v>120970.79999999999</v>
      </c>
      <c r="R151" s="317"/>
      <c r="S151" s="317"/>
      <c r="T151" s="911"/>
      <c r="U151" s="896"/>
    </row>
    <row r="152" spans="1:21" ht="15.75" customHeight="1" x14ac:dyDescent="0.2">
      <c r="A152" s="919" t="s">
        <v>634</v>
      </c>
      <c r="B152" s="299" t="s">
        <v>631</v>
      </c>
      <c r="C152" s="293">
        <v>5</v>
      </c>
      <c r="D152" s="293">
        <v>1</v>
      </c>
      <c r="E152" s="832" t="s">
        <v>1273</v>
      </c>
      <c r="F152" s="836">
        <v>322</v>
      </c>
      <c r="G152" s="317">
        <v>113255.9</v>
      </c>
      <c r="H152" s="317"/>
      <c r="I152" s="317">
        <f>G152+H152</f>
        <v>113255.9</v>
      </c>
      <c r="J152" s="317"/>
      <c r="K152" s="317">
        <f>I152+J152</f>
        <v>113255.9</v>
      </c>
      <c r="L152" s="317">
        <v>7714.9</v>
      </c>
      <c r="M152" s="317">
        <f>K152+L152</f>
        <v>120970.79999999999</v>
      </c>
      <c r="N152" s="317"/>
      <c r="O152" s="318">
        <f t="shared" si="121"/>
        <v>120970.79999999999</v>
      </c>
      <c r="P152" s="317"/>
      <c r="Q152" s="318">
        <f t="shared" si="122"/>
        <v>120970.79999999999</v>
      </c>
      <c r="R152" s="317"/>
      <c r="S152" s="317"/>
      <c r="T152" s="911"/>
      <c r="U152" s="896"/>
    </row>
    <row r="153" spans="1:21" ht="64.5" customHeight="1" x14ac:dyDescent="0.2">
      <c r="A153" s="886" t="s">
        <v>891</v>
      </c>
      <c r="B153" s="299" t="s">
        <v>631</v>
      </c>
      <c r="C153" s="293">
        <v>5</v>
      </c>
      <c r="D153" s="293">
        <v>1</v>
      </c>
      <c r="E153" s="832" t="s">
        <v>890</v>
      </c>
      <c r="F153" s="836"/>
      <c r="G153" s="317">
        <f>SUM(G154)</f>
        <v>221799.5</v>
      </c>
      <c r="H153" s="317">
        <f>SUM(H154)</f>
        <v>275800</v>
      </c>
      <c r="I153" s="318">
        <f>SUM(G153:H153)</f>
        <v>497599.5</v>
      </c>
      <c r="J153" s="317">
        <f>SUM(J154)</f>
        <v>0</v>
      </c>
      <c r="K153" s="318">
        <f>SUM(I153:J153)</f>
        <v>497599.5</v>
      </c>
      <c r="L153" s="317">
        <f>SUM(L154)</f>
        <v>0</v>
      </c>
      <c r="M153" s="318">
        <f>SUM(K153:L153)</f>
        <v>497599.5</v>
      </c>
      <c r="N153" s="317">
        <f>SUM(N154)</f>
        <v>0</v>
      </c>
      <c r="O153" s="318">
        <f t="shared" si="121"/>
        <v>497599.5</v>
      </c>
      <c r="P153" s="317">
        <f>SUM(P154)</f>
        <v>21700</v>
      </c>
      <c r="Q153" s="318">
        <f t="shared" si="122"/>
        <v>519299.5</v>
      </c>
      <c r="R153" s="317">
        <f>SUM(R154)</f>
        <v>0</v>
      </c>
      <c r="S153" s="317">
        <f>SUM(S154)</f>
        <v>0</v>
      </c>
      <c r="T153" s="911"/>
      <c r="U153" s="1003"/>
    </row>
    <row r="154" spans="1:21" ht="24.75" customHeight="1" x14ac:dyDescent="0.2">
      <c r="A154" s="312" t="s">
        <v>1298</v>
      </c>
      <c r="B154" s="299" t="s">
        <v>631</v>
      </c>
      <c r="C154" s="293">
        <v>5</v>
      </c>
      <c r="D154" s="293">
        <v>1</v>
      </c>
      <c r="E154" s="832" t="s">
        <v>890</v>
      </c>
      <c r="F154" s="836">
        <v>441</v>
      </c>
      <c r="G154" s="318">
        <v>221799.5</v>
      </c>
      <c r="H154" s="318">
        <v>275800</v>
      </c>
      <c r="I154" s="318">
        <f>SUM(G154:H154)</f>
        <v>497599.5</v>
      </c>
      <c r="J154" s="318"/>
      <c r="K154" s="318">
        <f>SUM(I154:J154)</f>
        <v>497599.5</v>
      </c>
      <c r="L154" s="318"/>
      <c r="M154" s="318">
        <f>SUM(K154:L154)</f>
        <v>497599.5</v>
      </c>
      <c r="N154" s="318"/>
      <c r="O154" s="318">
        <v>493631.6</v>
      </c>
      <c r="P154" s="318">
        <v>21700</v>
      </c>
      <c r="Q154" s="318">
        <f t="shared" si="122"/>
        <v>515331.6</v>
      </c>
      <c r="R154" s="317">
        <v>0</v>
      </c>
      <c r="S154" s="317">
        <v>0</v>
      </c>
      <c r="T154" s="911"/>
      <c r="U154" s="896"/>
    </row>
    <row r="155" spans="1:21" ht="16.5" customHeight="1" x14ac:dyDescent="0.2">
      <c r="A155" s="919" t="s">
        <v>634</v>
      </c>
      <c r="B155" s="299" t="s">
        <v>631</v>
      </c>
      <c r="C155" s="293">
        <v>5</v>
      </c>
      <c r="D155" s="293">
        <v>1</v>
      </c>
      <c r="E155" s="832" t="s">
        <v>890</v>
      </c>
      <c r="F155" s="836">
        <v>322</v>
      </c>
      <c r="G155" s="318"/>
      <c r="H155" s="318"/>
      <c r="I155" s="318"/>
      <c r="J155" s="318"/>
      <c r="K155" s="318"/>
      <c r="L155" s="318"/>
      <c r="M155" s="318"/>
      <c r="N155" s="318"/>
      <c r="O155" s="318">
        <v>3967.9</v>
      </c>
      <c r="P155" s="318"/>
      <c r="Q155" s="318">
        <f t="shared" si="122"/>
        <v>3967.9</v>
      </c>
      <c r="R155" s="317"/>
      <c r="S155" s="317"/>
      <c r="T155" s="911"/>
      <c r="U155" s="896"/>
    </row>
    <row r="156" spans="1:21" s="986" customFormat="1" ht="41.25" customHeight="1" x14ac:dyDescent="0.2">
      <c r="A156" s="361" t="s">
        <v>797</v>
      </c>
      <c r="B156" s="357" t="s">
        <v>631</v>
      </c>
      <c r="C156" s="362">
        <v>5</v>
      </c>
      <c r="D156" s="362">
        <v>1</v>
      </c>
      <c r="E156" s="987" t="s">
        <v>796</v>
      </c>
      <c r="F156" s="983" t="s">
        <v>358</v>
      </c>
      <c r="G156" s="984">
        <f>SUM(G157+G160+G163)</f>
        <v>31770.6</v>
      </c>
      <c r="H156" s="984">
        <f>SUM(H157+H160+H163)</f>
        <v>0</v>
      </c>
      <c r="I156" s="985"/>
      <c r="J156" s="359">
        <f>SUM(J157+J160+J163)</f>
        <v>24712.1</v>
      </c>
      <c r="K156" s="359">
        <f>SUM(K157+K160+K163)</f>
        <v>24712.1</v>
      </c>
      <c r="L156" s="359">
        <f>SUM(L157+L160+L163)</f>
        <v>0</v>
      </c>
      <c r="M156" s="359">
        <f>SUM(M157+M160+M163)</f>
        <v>24712.1</v>
      </c>
      <c r="N156" s="359">
        <f>SUM(N157+N160+N163)</f>
        <v>0</v>
      </c>
      <c r="O156" s="360">
        <f t="shared" si="121"/>
        <v>24712.1</v>
      </c>
      <c r="P156" s="359">
        <f>SUM(P157+P160+P163)</f>
        <v>0</v>
      </c>
      <c r="Q156" s="360">
        <f t="shared" si="122"/>
        <v>24712.1</v>
      </c>
      <c r="R156" s="359">
        <v>0</v>
      </c>
      <c r="S156" s="359">
        <f t="shared" ref="S156" si="129">SUM(S157+S160+S163)</f>
        <v>0</v>
      </c>
    </row>
    <row r="157" spans="1:21" s="986" customFormat="1" ht="25.5" x14ac:dyDescent="0.2">
      <c r="A157" s="304" t="s">
        <v>1299</v>
      </c>
      <c r="B157" s="300" t="s">
        <v>631</v>
      </c>
      <c r="C157" s="293">
        <v>5</v>
      </c>
      <c r="D157" s="293">
        <v>1</v>
      </c>
      <c r="E157" s="988" t="s">
        <v>799</v>
      </c>
      <c r="F157" s="989"/>
      <c r="G157" s="317">
        <f>G158</f>
        <v>10914</v>
      </c>
      <c r="H157" s="317">
        <f>H158</f>
        <v>0</v>
      </c>
      <c r="I157" s="317">
        <f t="shared" ref="I157:P157" si="130">SUM(I158)</f>
        <v>0</v>
      </c>
      <c r="J157" s="317">
        <f t="shared" si="130"/>
        <v>3778.1</v>
      </c>
      <c r="K157" s="317">
        <f t="shared" si="130"/>
        <v>3778.1</v>
      </c>
      <c r="L157" s="317">
        <f t="shared" si="130"/>
        <v>0</v>
      </c>
      <c r="M157" s="317">
        <f t="shared" si="130"/>
        <v>3778.1</v>
      </c>
      <c r="N157" s="317">
        <f t="shared" si="130"/>
        <v>0</v>
      </c>
      <c r="O157" s="318">
        <f t="shared" si="121"/>
        <v>3778.1</v>
      </c>
      <c r="P157" s="317">
        <f t="shared" si="130"/>
        <v>0</v>
      </c>
      <c r="Q157" s="318">
        <f t="shared" si="122"/>
        <v>3778.1</v>
      </c>
      <c r="R157" s="359">
        <f t="shared" ref="R157:S157" si="131">SUM(R158)</f>
        <v>0</v>
      </c>
      <c r="S157" s="359">
        <f t="shared" si="131"/>
        <v>0</v>
      </c>
    </row>
    <row r="158" spans="1:21" s="288" customFormat="1" ht="25.5" x14ac:dyDescent="0.2">
      <c r="A158" s="312" t="s">
        <v>1297</v>
      </c>
      <c r="B158" s="300" t="s">
        <v>631</v>
      </c>
      <c r="C158" s="293">
        <v>5</v>
      </c>
      <c r="D158" s="293">
        <v>1</v>
      </c>
      <c r="E158" s="988" t="s">
        <v>798</v>
      </c>
      <c r="F158" s="989">
        <v>440</v>
      </c>
      <c r="G158" s="317">
        <f>G159</f>
        <v>10914</v>
      </c>
      <c r="H158" s="990"/>
      <c r="I158" s="991"/>
      <c r="J158" s="317">
        <f>SUM(J159)</f>
        <v>3778.1</v>
      </c>
      <c r="K158" s="317">
        <f>SUM(K159)</f>
        <v>3778.1</v>
      </c>
      <c r="L158" s="317">
        <f>SUM(L159)</f>
        <v>0</v>
      </c>
      <c r="M158" s="317">
        <f>SUM(M159)</f>
        <v>3778.1</v>
      </c>
      <c r="N158" s="317">
        <f>SUM(N159)</f>
        <v>0</v>
      </c>
      <c r="O158" s="318">
        <f t="shared" si="121"/>
        <v>3778.1</v>
      </c>
      <c r="P158" s="317">
        <f>SUM(P159)</f>
        <v>0</v>
      </c>
      <c r="Q158" s="318">
        <f t="shared" si="122"/>
        <v>3778.1</v>
      </c>
      <c r="R158" s="992"/>
      <c r="S158" s="992"/>
    </row>
    <row r="159" spans="1:21" s="288" customFormat="1" ht="25.5" x14ac:dyDescent="0.2">
      <c r="A159" s="312" t="s">
        <v>1298</v>
      </c>
      <c r="B159" s="300" t="s">
        <v>631</v>
      </c>
      <c r="C159" s="293">
        <v>5</v>
      </c>
      <c r="D159" s="293">
        <v>1</v>
      </c>
      <c r="E159" s="988" t="s">
        <v>798</v>
      </c>
      <c r="F159" s="989">
        <v>441</v>
      </c>
      <c r="G159" s="317">
        <v>10914</v>
      </c>
      <c r="H159" s="990"/>
      <c r="I159" s="991"/>
      <c r="J159" s="317">
        <v>3778.1</v>
      </c>
      <c r="K159" s="317">
        <f>SUM(I159:J159)</f>
        <v>3778.1</v>
      </c>
      <c r="L159" s="317"/>
      <c r="M159" s="317">
        <f>SUM(K159:L159)</f>
        <v>3778.1</v>
      </c>
      <c r="N159" s="317"/>
      <c r="O159" s="318">
        <f t="shared" si="121"/>
        <v>3778.1</v>
      </c>
      <c r="P159" s="317"/>
      <c r="Q159" s="318">
        <f t="shared" si="122"/>
        <v>3778.1</v>
      </c>
      <c r="R159" s="992"/>
      <c r="S159" s="992"/>
    </row>
    <row r="160" spans="1:21" s="986" customFormat="1" ht="51" x14ac:dyDescent="0.2">
      <c r="A160" s="356" t="s">
        <v>1300</v>
      </c>
      <c r="B160" s="357" t="s">
        <v>631</v>
      </c>
      <c r="C160" s="362">
        <v>5</v>
      </c>
      <c r="D160" s="362">
        <v>1</v>
      </c>
      <c r="E160" s="987" t="s">
        <v>800</v>
      </c>
      <c r="F160" s="983" t="s">
        <v>358</v>
      </c>
      <c r="G160" s="359">
        <f>G161</f>
        <v>10914</v>
      </c>
      <c r="H160" s="359">
        <f>SUM(H161+H163)</f>
        <v>0</v>
      </c>
      <c r="I160" s="359">
        <f t="shared" ref="I160:P160" si="132">SUM(I161)</f>
        <v>0</v>
      </c>
      <c r="J160" s="359">
        <f t="shared" si="132"/>
        <v>8815.5</v>
      </c>
      <c r="K160" s="359">
        <f t="shared" si="132"/>
        <v>8815.5</v>
      </c>
      <c r="L160" s="359">
        <f t="shared" si="132"/>
        <v>0</v>
      </c>
      <c r="M160" s="359">
        <f t="shared" si="132"/>
        <v>8815.5</v>
      </c>
      <c r="N160" s="359">
        <f t="shared" si="132"/>
        <v>0</v>
      </c>
      <c r="O160" s="360">
        <f t="shared" si="121"/>
        <v>8815.5</v>
      </c>
      <c r="P160" s="359">
        <f t="shared" si="132"/>
        <v>0</v>
      </c>
      <c r="Q160" s="360">
        <f t="shared" si="122"/>
        <v>8815.5</v>
      </c>
      <c r="R160" s="359">
        <f t="shared" ref="R160:S160" si="133">SUM(R161)</f>
        <v>0</v>
      </c>
      <c r="S160" s="359">
        <f t="shared" si="133"/>
        <v>0</v>
      </c>
    </row>
    <row r="161" spans="1:21" s="288" customFormat="1" ht="25.5" x14ac:dyDescent="0.2">
      <c r="A161" s="312" t="s">
        <v>1297</v>
      </c>
      <c r="B161" s="300" t="s">
        <v>631</v>
      </c>
      <c r="C161" s="293">
        <v>5</v>
      </c>
      <c r="D161" s="293">
        <v>1</v>
      </c>
      <c r="E161" s="988" t="s">
        <v>803</v>
      </c>
      <c r="F161" s="989">
        <v>440</v>
      </c>
      <c r="G161" s="317">
        <v>10914</v>
      </c>
      <c r="H161" s="990">
        <f>SUM(H162)</f>
        <v>0</v>
      </c>
      <c r="I161" s="991"/>
      <c r="J161" s="317">
        <f>SUM(J162)</f>
        <v>8815.5</v>
      </c>
      <c r="K161" s="317">
        <f>SUM(K162)</f>
        <v>8815.5</v>
      </c>
      <c r="L161" s="317">
        <f>SUM(L162)</f>
        <v>0</v>
      </c>
      <c r="M161" s="317">
        <f>SUM(M162)</f>
        <v>8815.5</v>
      </c>
      <c r="N161" s="317">
        <f>SUM(N162)</f>
        <v>0</v>
      </c>
      <c r="O161" s="318">
        <f t="shared" si="121"/>
        <v>8815.5</v>
      </c>
      <c r="P161" s="317">
        <f>SUM(P162)</f>
        <v>0</v>
      </c>
      <c r="Q161" s="318">
        <f t="shared" si="122"/>
        <v>8815.5</v>
      </c>
      <c r="R161" s="992"/>
      <c r="S161" s="992"/>
    </row>
    <row r="162" spans="1:21" s="288" customFormat="1" ht="25.5" x14ac:dyDescent="0.2">
      <c r="A162" s="312" t="s">
        <v>1298</v>
      </c>
      <c r="B162" s="300" t="s">
        <v>631</v>
      </c>
      <c r="C162" s="293">
        <v>5</v>
      </c>
      <c r="D162" s="293">
        <v>1</v>
      </c>
      <c r="E162" s="988" t="s">
        <v>803</v>
      </c>
      <c r="F162" s="989">
        <v>441</v>
      </c>
      <c r="G162" s="317">
        <v>10914</v>
      </c>
      <c r="H162" s="990"/>
      <c r="I162" s="991"/>
      <c r="J162" s="317">
        <v>8815.5</v>
      </c>
      <c r="K162" s="317">
        <f>SUM(I162:J162)</f>
        <v>8815.5</v>
      </c>
      <c r="L162" s="317"/>
      <c r="M162" s="317">
        <f>SUM(K162:L162)</f>
        <v>8815.5</v>
      </c>
      <c r="N162" s="317"/>
      <c r="O162" s="318">
        <f t="shared" si="121"/>
        <v>8815.5</v>
      </c>
      <c r="P162" s="317"/>
      <c r="Q162" s="318">
        <f t="shared" si="122"/>
        <v>8815.5</v>
      </c>
      <c r="R162" s="992"/>
      <c r="S162" s="992"/>
    </row>
    <row r="163" spans="1:21" s="986" customFormat="1" ht="39" customHeight="1" x14ac:dyDescent="0.2">
      <c r="A163" s="356" t="s">
        <v>806</v>
      </c>
      <c r="B163" s="357" t="s">
        <v>631</v>
      </c>
      <c r="C163" s="362">
        <v>5</v>
      </c>
      <c r="D163" s="362">
        <v>1</v>
      </c>
      <c r="E163" s="987" t="s">
        <v>805</v>
      </c>
      <c r="F163" s="983"/>
      <c r="G163" s="359">
        <f>G164</f>
        <v>9942.6</v>
      </c>
      <c r="H163" s="359">
        <f t="shared" ref="H163" si="134">H164</f>
        <v>0</v>
      </c>
      <c r="I163" s="359">
        <f t="shared" ref="I163:P163" si="135">SUM(I164)</f>
        <v>0</v>
      </c>
      <c r="J163" s="359">
        <f t="shared" si="135"/>
        <v>12118.5</v>
      </c>
      <c r="K163" s="359">
        <f t="shared" si="135"/>
        <v>12118.5</v>
      </c>
      <c r="L163" s="359">
        <f t="shared" si="135"/>
        <v>0</v>
      </c>
      <c r="M163" s="359">
        <f t="shared" si="135"/>
        <v>12118.5</v>
      </c>
      <c r="N163" s="359">
        <f t="shared" si="135"/>
        <v>0</v>
      </c>
      <c r="O163" s="360">
        <f t="shared" si="121"/>
        <v>12118.5</v>
      </c>
      <c r="P163" s="359">
        <f t="shared" si="135"/>
        <v>0</v>
      </c>
      <c r="Q163" s="360">
        <f t="shared" si="122"/>
        <v>12118.5</v>
      </c>
      <c r="R163" s="359">
        <f t="shared" ref="R163:S163" si="136">SUM(R164)</f>
        <v>0</v>
      </c>
      <c r="S163" s="359">
        <f t="shared" si="136"/>
        <v>0</v>
      </c>
    </row>
    <row r="164" spans="1:21" s="288" customFormat="1" ht="21" customHeight="1" x14ac:dyDescent="0.2">
      <c r="A164" s="312" t="s">
        <v>1297</v>
      </c>
      <c r="B164" s="300" t="s">
        <v>631</v>
      </c>
      <c r="C164" s="293">
        <v>5</v>
      </c>
      <c r="D164" s="293">
        <v>1</v>
      </c>
      <c r="E164" s="988" t="s">
        <v>805</v>
      </c>
      <c r="F164" s="989">
        <v>440</v>
      </c>
      <c r="G164" s="317">
        <f>G165</f>
        <v>9942.6</v>
      </c>
      <c r="H164" s="990"/>
      <c r="I164" s="991"/>
      <c r="J164" s="317">
        <f>SUM(J165)</f>
        <v>12118.5</v>
      </c>
      <c r="K164" s="317">
        <f>SUM(K165)</f>
        <v>12118.5</v>
      </c>
      <c r="L164" s="317">
        <f>SUM(L165)</f>
        <v>0</v>
      </c>
      <c r="M164" s="317">
        <f>SUM(M165)</f>
        <v>12118.5</v>
      </c>
      <c r="N164" s="317">
        <f>SUM(N165)</f>
        <v>0</v>
      </c>
      <c r="O164" s="318">
        <f t="shared" si="121"/>
        <v>12118.5</v>
      </c>
      <c r="P164" s="317">
        <f>SUM(P165)</f>
        <v>0</v>
      </c>
      <c r="Q164" s="318">
        <f t="shared" si="122"/>
        <v>12118.5</v>
      </c>
      <c r="R164" s="992"/>
      <c r="S164" s="992"/>
    </row>
    <row r="165" spans="1:21" s="288" customFormat="1" ht="27.75" customHeight="1" x14ac:dyDescent="0.2">
      <c r="A165" s="312" t="s">
        <v>1298</v>
      </c>
      <c r="B165" s="300" t="s">
        <v>631</v>
      </c>
      <c r="C165" s="293">
        <v>5</v>
      </c>
      <c r="D165" s="293">
        <v>1</v>
      </c>
      <c r="E165" s="988" t="s">
        <v>805</v>
      </c>
      <c r="F165" s="989">
        <v>441</v>
      </c>
      <c r="G165" s="317">
        <v>9942.6</v>
      </c>
      <c r="H165" s="990"/>
      <c r="I165" s="991"/>
      <c r="J165" s="317">
        <v>12118.5</v>
      </c>
      <c r="K165" s="317">
        <f>SUM(I165:J165)</f>
        <v>12118.5</v>
      </c>
      <c r="L165" s="317"/>
      <c r="M165" s="317">
        <f>SUM(K165:L165)</f>
        <v>12118.5</v>
      </c>
      <c r="N165" s="317"/>
      <c r="O165" s="318">
        <f t="shared" si="121"/>
        <v>12118.5</v>
      </c>
      <c r="P165" s="317"/>
      <c r="Q165" s="318">
        <f t="shared" si="122"/>
        <v>12118.5</v>
      </c>
      <c r="R165" s="992"/>
      <c r="S165" s="992"/>
    </row>
    <row r="166" spans="1:21" s="869" customFormat="1" ht="18.75" customHeight="1" x14ac:dyDescent="0.2">
      <c r="A166" s="361" t="s">
        <v>364</v>
      </c>
      <c r="B166" s="355" t="s">
        <v>631</v>
      </c>
      <c r="C166" s="362">
        <v>7</v>
      </c>
      <c r="D166" s="362">
        <v>9</v>
      </c>
      <c r="E166" s="759"/>
      <c r="F166" s="835"/>
      <c r="G166" s="360">
        <f>SUM(G167)</f>
        <v>800</v>
      </c>
      <c r="H166" s="360">
        <f>SUM(H167)</f>
        <v>0</v>
      </c>
      <c r="I166" s="360">
        <f t="shared" si="95"/>
        <v>800</v>
      </c>
      <c r="J166" s="360">
        <f>SUM(J167)</f>
        <v>0</v>
      </c>
      <c r="K166" s="360">
        <f t="shared" ref="K166:K217" si="137">I166+J166</f>
        <v>800</v>
      </c>
      <c r="L166" s="360">
        <f>SUM(L167)</f>
        <v>0</v>
      </c>
      <c r="M166" s="360">
        <f t="shared" ref="M166:M217" si="138">K166+L166</f>
        <v>800</v>
      </c>
      <c r="N166" s="360">
        <f>SUM(N167)</f>
        <v>0</v>
      </c>
      <c r="O166" s="360">
        <f t="shared" si="121"/>
        <v>800</v>
      </c>
      <c r="P166" s="360">
        <f>SUM(P167)</f>
        <v>-420</v>
      </c>
      <c r="Q166" s="360">
        <f t="shared" si="122"/>
        <v>380</v>
      </c>
      <c r="R166" s="360">
        <v>0</v>
      </c>
      <c r="S166" s="360">
        <v>0</v>
      </c>
      <c r="T166" s="910"/>
      <c r="U166" s="899"/>
    </row>
    <row r="167" spans="1:21" s="869" customFormat="1" ht="31.5" customHeight="1" x14ac:dyDescent="0.2">
      <c r="A167" s="361" t="s">
        <v>1265</v>
      </c>
      <c r="B167" s="299" t="s">
        <v>631</v>
      </c>
      <c r="C167" s="293">
        <v>7</v>
      </c>
      <c r="D167" s="293">
        <v>9</v>
      </c>
      <c r="E167" s="832" t="s">
        <v>1266</v>
      </c>
      <c r="F167" s="835"/>
      <c r="G167" s="318">
        <f>SUM(G168+G170)</f>
        <v>800</v>
      </c>
      <c r="H167" s="318">
        <f>SUM(H168+H170)</f>
        <v>0</v>
      </c>
      <c r="I167" s="318">
        <f t="shared" si="95"/>
        <v>800</v>
      </c>
      <c r="J167" s="318">
        <f>SUM(J168+J170)</f>
        <v>0</v>
      </c>
      <c r="K167" s="318">
        <f t="shared" si="137"/>
        <v>800</v>
      </c>
      <c r="L167" s="318">
        <f>SUM(L168+L170)</f>
        <v>0</v>
      </c>
      <c r="M167" s="318">
        <f t="shared" si="138"/>
        <v>800</v>
      </c>
      <c r="N167" s="318">
        <f>SUM(N168+N170)</f>
        <v>0</v>
      </c>
      <c r="O167" s="318">
        <f t="shared" si="121"/>
        <v>800</v>
      </c>
      <c r="P167" s="318">
        <f>SUM(P168+P170)</f>
        <v>-420</v>
      </c>
      <c r="Q167" s="318">
        <f t="shared" si="122"/>
        <v>380</v>
      </c>
      <c r="R167" s="359"/>
      <c r="S167" s="359"/>
      <c r="T167" s="910"/>
      <c r="U167" s="899"/>
    </row>
    <row r="168" spans="1:21" ht="37.5" customHeight="1" x14ac:dyDescent="0.2">
      <c r="A168" s="312" t="s">
        <v>1254</v>
      </c>
      <c r="B168" s="299" t="s">
        <v>631</v>
      </c>
      <c r="C168" s="293">
        <v>7</v>
      </c>
      <c r="D168" s="293">
        <v>9</v>
      </c>
      <c r="E168" s="832" t="s">
        <v>1252</v>
      </c>
      <c r="F168" s="836"/>
      <c r="G168" s="318">
        <f>SUM(G169)</f>
        <v>0</v>
      </c>
      <c r="H168" s="318">
        <f>SUM(H169)</f>
        <v>0</v>
      </c>
      <c r="I168" s="318">
        <f t="shared" si="95"/>
        <v>0</v>
      </c>
      <c r="J168" s="318">
        <f>SUM(J169)</f>
        <v>0</v>
      </c>
      <c r="K168" s="318">
        <f t="shared" si="137"/>
        <v>0</v>
      </c>
      <c r="L168" s="318">
        <f>SUM(L169)</f>
        <v>0</v>
      </c>
      <c r="M168" s="318">
        <f t="shared" si="138"/>
        <v>0</v>
      </c>
      <c r="N168" s="318">
        <f>SUM(N169)</f>
        <v>0</v>
      </c>
      <c r="O168" s="318">
        <f t="shared" si="121"/>
        <v>0</v>
      </c>
      <c r="P168" s="318">
        <f>SUM(P169)</f>
        <v>180</v>
      </c>
      <c r="Q168" s="318">
        <f t="shared" si="122"/>
        <v>180</v>
      </c>
      <c r="R168" s="317"/>
      <c r="S168" s="317"/>
      <c r="T168" s="911"/>
      <c r="U168" s="896"/>
    </row>
    <row r="169" spans="1:21" ht="30.75" customHeight="1" x14ac:dyDescent="0.2">
      <c r="A169" s="312" t="s">
        <v>1239</v>
      </c>
      <c r="B169" s="299" t="s">
        <v>631</v>
      </c>
      <c r="C169" s="293">
        <v>7</v>
      </c>
      <c r="D169" s="293">
        <v>9</v>
      </c>
      <c r="E169" s="832" t="s">
        <v>1252</v>
      </c>
      <c r="F169" s="836">
        <v>321</v>
      </c>
      <c r="G169" s="318"/>
      <c r="H169" s="318"/>
      <c r="I169" s="318">
        <f t="shared" si="95"/>
        <v>0</v>
      </c>
      <c r="J169" s="318"/>
      <c r="K169" s="318">
        <f t="shared" si="137"/>
        <v>0</v>
      </c>
      <c r="L169" s="318"/>
      <c r="M169" s="318">
        <f t="shared" si="138"/>
        <v>0</v>
      </c>
      <c r="N169" s="318"/>
      <c r="O169" s="318">
        <f t="shared" si="121"/>
        <v>0</v>
      </c>
      <c r="P169" s="318">
        <v>180</v>
      </c>
      <c r="Q169" s="318">
        <f t="shared" si="122"/>
        <v>180</v>
      </c>
      <c r="R169" s="317"/>
      <c r="S169" s="317"/>
      <c r="T169" s="911"/>
      <c r="U169" s="896"/>
    </row>
    <row r="170" spans="1:21" ht="42.75" customHeight="1" x14ac:dyDescent="0.2">
      <c r="A170" s="312" t="s">
        <v>1253</v>
      </c>
      <c r="B170" s="299" t="s">
        <v>631</v>
      </c>
      <c r="C170" s="293">
        <v>7</v>
      </c>
      <c r="D170" s="293">
        <v>9</v>
      </c>
      <c r="E170" s="832" t="s">
        <v>1255</v>
      </c>
      <c r="F170" s="836"/>
      <c r="G170" s="318">
        <f>SUM(G171)</f>
        <v>800</v>
      </c>
      <c r="H170" s="318">
        <f>SUM(H171)</f>
        <v>0</v>
      </c>
      <c r="I170" s="318">
        <f t="shared" si="95"/>
        <v>800</v>
      </c>
      <c r="J170" s="318">
        <f>SUM(J171)</f>
        <v>0</v>
      </c>
      <c r="K170" s="318">
        <f t="shared" si="137"/>
        <v>800</v>
      </c>
      <c r="L170" s="318">
        <f>SUM(L171)</f>
        <v>0</v>
      </c>
      <c r="M170" s="318">
        <f t="shared" si="138"/>
        <v>800</v>
      </c>
      <c r="N170" s="318">
        <f>SUM(N171)</f>
        <v>0</v>
      </c>
      <c r="O170" s="318">
        <f t="shared" si="121"/>
        <v>800</v>
      </c>
      <c r="P170" s="318">
        <f>SUM(P171)</f>
        <v>-600</v>
      </c>
      <c r="Q170" s="318">
        <f t="shared" si="122"/>
        <v>200</v>
      </c>
      <c r="R170" s="317"/>
      <c r="S170" s="317"/>
      <c r="T170" s="911"/>
      <c r="U170" s="896"/>
    </row>
    <row r="171" spans="1:21" ht="30.75" customHeight="1" x14ac:dyDescent="0.2">
      <c r="A171" s="312" t="s">
        <v>1239</v>
      </c>
      <c r="B171" s="299" t="s">
        <v>631</v>
      </c>
      <c r="C171" s="293">
        <v>7</v>
      </c>
      <c r="D171" s="293">
        <v>9</v>
      </c>
      <c r="E171" s="832" t="s">
        <v>1255</v>
      </c>
      <c r="F171" s="836">
        <v>321</v>
      </c>
      <c r="G171" s="318">
        <v>800</v>
      </c>
      <c r="H171" s="318"/>
      <c r="I171" s="318">
        <f t="shared" si="95"/>
        <v>800</v>
      </c>
      <c r="J171" s="318"/>
      <c r="K171" s="318">
        <f t="shared" si="137"/>
        <v>800</v>
      </c>
      <c r="L171" s="318"/>
      <c r="M171" s="318">
        <f t="shared" si="138"/>
        <v>800</v>
      </c>
      <c r="N171" s="318"/>
      <c r="O171" s="318">
        <f t="shared" si="121"/>
        <v>800</v>
      </c>
      <c r="P171" s="318">
        <v>-600</v>
      </c>
      <c r="Q171" s="318">
        <f t="shared" si="122"/>
        <v>200</v>
      </c>
      <c r="R171" s="317"/>
      <c r="S171" s="317"/>
      <c r="T171" s="911"/>
      <c r="U171" s="896"/>
    </row>
    <row r="172" spans="1:21" ht="19.5" customHeight="1" x14ac:dyDescent="0.2">
      <c r="A172" s="309" t="s">
        <v>367</v>
      </c>
      <c r="B172" s="355" t="s">
        <v>631</v>
      </c>
      <c r="C172" s="914" t="s">
        <v>208</v>
      </c>
      <c r="D172" s="915"/>
      <c r="E172" s="915"/>
      <c r="F172" s="835"/>
      <c r="G172" s="360">
        <f>SUM(G173)</f>
        <v>1958.9</v>
      </c>
      <c r="H172" s="360">
        <f>SUM(H173)</f>
        <v>0</v>
      </c>
      <c r="I172" s="360">
        <f t="shared" si="95"/>
        <v>1958.9</v>
      </c>
      <c r="J172" s="360">
        <f>SUM(J173)</f>
        <v>0</v>
      </c>
      <c r="K172" s="360">
        <f t="shared" si="137"/>
        <v>1958.9</v>
      </c>
      <c r="L172" s="360">
        <f>SUM(L173)</f>
        <v>-1238.8</v>
      </c>
      <c r="M172" s="360">
        <f t="shared" si="138"/>
        <v>720.10000000000014</v>
      </c>
      <c r="N172" s="360">
        <f>SUM(N173)</f>
        <v>0</v>
      </c>
      <c r="O172" s="360">
        <f t="shared" si="121"/>
        <v>720.10000000000014</v>
      </c>
      <c r="P172" s="360">
        <f>SUM(P173)</f>
        <v>240.10000000000002</v>
      </c>
      <c r="Q172" s="360">
        <f t="shared" si="122"/>
        <v>960.20000000000016</v>
      </c>
      <c r="R172" s="360">
        <f t="shared" ref="R172:S172" si="139">SUM(R173)</f>
        <v>1280</v>
      </c>
      <c r="S172" s="360">
        <f t="shared" si="139"/>
        <v>1631.5</v>
      </c>
      <c r="T172" s="911"/>
      <c r="U172" s="896"/>
    </row>
    <row r="173" spans="1:21" ht="39" customHeight="1" x14ac:dyDescent="0.2">
      <c r="A173" s="916" t="s">
        <v>1225</v>
      </c>
      <c r="B173" s="355" t="s">
        <v>631</v>
      </c>
      <c r="C173" s="914" t="s">
        <v>208</v>
      </c>
      <c r="D173" s="915"/>
      <c r="E173" s="915"/>
      <c r="F173" s="835"/>
      <c r="G173" s="359">
        <f t="shared" ref="G173:S173" si="140">SUM(G174)</f>
        <v>1958.9</v>
      </c>
      <c r="H173" s="359">
        <f t="shared" si="140"/>
        <v>0</v>
      </c>
      <c r="I173" s="360">
        <f t="shared" ref="I173:I217" si="141">G173+H173</f>
        <v>1958.9</v>
      </c>
      <c r="J173" s="359">
        <f t="shared" si="140"/>
        <v>0</v>
      </c>
      <c r="K173" s="360">
        <f t="shared" si="137"/>
        <v>1958.9</v>
      </c>
      <c r="L173" s="359">
        <f t="shared" si="140"/>
        <v>-1238.8</v>
      </c>
      <c r="M173" s="360">
        <f t="shared" si="138"/>
        <v>720.10000000000014</v>
      </c>
      <c r="N173" s="359">
        <f t="shared" si="140"/>
        <v>0</v>
      </c>
      <c r="O173" s="360">
        <f t="shared" si="121"/>
        <v>720.10000000000014</v>
      </c>
      <c r="P173" s="359">
        <f t="shared" si="140"/>
        <v>240.10000000000002</v>
      </c>
      <c r="Q173" s="360">
        <f t="shared" si="122"/>
        <v>960.20000000000016</v>
      </c>
      <c r="R173" s="359">
        <f t="shared" si="140"/>
        <v>1280</v>
      </c>
      <c r="S173" s="359">
        <f t="shared" si="140"/>
        <v>1631.5</v>
      </c>
      <c r="T173" s="911"/>
      <c r="U173" s="896"/>
    </row>
    <row r="174" spans="1:21" ht="15.75" customHeight="1" x14ac:dyDescent="0.2">
      <c r="A174" s="917" t="s">
        <v>299</v>
      </c>
      <c r="B174" s="299" t="s">
        <v>631</v>
      </c>
      <c r="C174" s="914" t="s">
        <v>208</v>
      </c>
      <c r="D174" s="915" t="s">
        <v>146</v>
      </c>
      <c r="E174" s="918"/>
      <c r="F174" s="836"/>
      <c r="G174" s="317">
        <f>G177+G179</f>
        <v>1958.9</v>
      </c>
      <c r="H174" s="317">
        <f>H177+H179</f>
        <v>0</v>
      </c>
      <c r="I174" s="318">
        <f t="shared" si="141"/>
        <v>1958.9</v>
      </c>
      <c r="J174" s="317">
        <f>J177+J179</f>
        <v>0</v>
      </c>
      <c r="K174" s="318">
        <f t="shared" si="137"/>
        <v>1958.9</v>
      </c>
      <c r="L174" s="317">
        <f>L177+L179+L175</f>
        <v>-1238.8</v>
      </c>
      <c r="M174" s="318">
        <f>K174+L174</f>
        <v>720.10000000000014</v>
      </c>
      <c r="N174" s="317">
        <f>N177+N179+N175</f>
        <v>0</v>
      </c>
      <c r="O174" s="318">
        <f t="shared" si="121"/>
        <v>720.10000000000014</v>
      </c>
      <c r="P174" s="317">
        <f>P177+P179+P175</f>
        <v>240.10000000000002</v>
      </c>
      <c r="Q174" s="318">
        <f t="shared" si="122"/>
        <v>960.20000000000016</v>
      </c>
      <c r="R174" s="317">
        <f t="shared" ref="R174:S174" si="142">R177+R179</f>
        <v>1280</v>
      </c>
      <c r="S174" s="317">
        <f t="shared" si="142"/>
        <v>1631.5</v>
      </c>
      <c r="T174" s="911"/>
      <c r="U174" s="896"/>
    </row>
    <row r="175" spans="1:21" ht="15.75" customHeight="1" x14ac:dyDescent="0.2">
      <c r="A175" s="916" t="s">
        <v>1200</v>
      </c>
      <c r="B175" s="355" t="s">
        <v>631</v>
      </c>
      <c r="C175" s="914" t="s">
        <v>208</v>
      </c>
      <c r="D175" s="915" t="s">
        <v>146</v>
      </c>
      <c r="E175" s="915" t="s">
        <v>1308</v>
      </c>
      <c r="F175" s="835"/>
      <c r="G175" s="359"/>
      <c r="H175" s="359"/>
      <c r="I175" s="360"/>
      <c r="J175" s="359"/>
      <c r="K175" s="360"/>
      <c r="L175" s="359">
        <f>L176</f>
        <v>39.700000000000003</v>
      </c>
      <c r="M175" s="360">
        <f>SUM(K175:L175)</f>
        <v>39.700000000000003</v>
      </c>
      <c r="N175" s="359">
        <f>N176</f>
        <v>0</v>
      </c>
      <c r="O175" s="360">
        <f t="shared" si="121"/>
        <v>39.700000000000003</v>
      </c>
      <c r="P175" s="359">
        <f>P176</f>
        <v>13.3</v>
      </c>
      <c r="Q175" s="360">
        <f t="shared" si="122"/>
        <v>53</v>
      </c>
      <c r="R175" s="359"/>
      <c r="S175" s="359"/>
      <c r="T175" s="911"/>
      <c r="U175" s="896"/>
    </row>
    <row r="176" spans="1:21" ht="15.75" customHeight="1" x14ac:dyDescent="0.2">
      <c r="A176" s="919" t="s">
        <v>634</v>
      </c>
      <c r="B176" s="299" t="s">
        <v>631</v>
      </c>
      <c r="C176" s="920" t="s">
        <v>208</v>
      </c>
      <c r="D176" s="918" t="s">
        <v>146</v>
      </c>
      <c r="E176" s="918" t="s">
        <v>1308</v>
      </c>
      <c r="F176" s="836">
        <v>322</v>
      </c>
      <c r="G176" s="317"/>
      <c r="H176" s="317"/>
      <c r="I176" s="318"/>
      <c r="J176" s="317"/>
      <c r="K176" s="318"/>
      <c r="L176" s="317">
        <v>39.700000000000003</v>
      </c>
      <c r="M176" s="318">
        <f>SUM(K176:L176)</f>
        <v>39.700000000000003</v>
      </c>
      <c r="N176" s="317"/>
      <c r="O176" s="318">
        <f t="shared" si="121"/>
        <v>39.700000000000003</v>
      </c>
      <c r="P176" s="317">
        <v>13.3</v>
      </c>
      <c r="Q176" s="318">
        <f t="shared" si="122"/>
        <v>53</v>
      </c>
      <c r="R176" s="317"/>
      <c r="S176" s="317"/>
      <c r="T176" s="911"/>
      <c r="U176" s="896"/>
    </row>
    <row r="177" spans="1:21" s="869" customFormat="1" ht="17.25" customHeight="1" x14ac:dyDescent="0.2">
      <c r="A177" s="916" t="s">
        <v>1200</v>
      </c>
      <c r="B177" s="355" t="s">
        <v>631</v>
      </c>
      <c r="C177" s="914" t="s">
        <v>208</v>
      </c>
      <c r="D177" s="915" t="s">
        <v>146</v>
      </c>
      <c r="E177" s="837">
        <v>5222702</v>
      </c>
      <c r="F177" s="835"/>
      <c r="G177" s="359">
        <f>SUM(G178)</f>
        <v>1958.9</v>
      </c>
      <c r="H177" s="359">
        <f>SUM(H178)</f>
        <v>0</v>
      </c>
      <c r="I177" s="360">
        <f t="shared" si="141"/>
        <v>1958.9</v>
      </c>
      <c r="J177" s="359">
        <f>SUM(J178)</f>
        <v>0</v>
      </c>
      <c r="K177" s="360">
        <f t="shared" si="137"/>
        <v>1958.9</v>
      </c>
      <c r="L177" s="359">
        <f>SUM(L178)</f>
        <v>-1278.5</v>
      </c>
      <c r="M177" s="360">
        <f t="shared" si="138"/>
        <v>680.40000000000009</v>
      </c>
      <c r="N177" s="359">
        <f>SUM(N178)</f>
        <v>0</v>
      </c>
      <c r="O177" s="360">
        <f t="shared" si="121"/>
        <v>680.40000000000009</v>
      </c>
      <c r="P177" s="359">
        <f>SUM(P178)</f>
        <v>226.8</v>
      </c>
      <c r="Q177" s="360">
        <f t="shared" si="122"/>
        <v>907.2</v>
      </c>
      <c r="R177" s="359">
        <f t="shared" ref="R177:S177" si="143">SUM(R178)</f>
        <v>1280</v>
      </c>
      <c r="S177" s="359">
        <f t="shared" si="143"/>
        <v>1631.5</v>
      </c>
      <c r="T177" s="910"/>
      <c r="U177" s="899"/>
    </row>
    <row r="178" spans="1:21" ht="17.25" customHeight="1" x14ac:dyDescent="0.2">
      <c r="A178" s="919" t="s">
        <v>634</v>
      </c>
      <c r="B178" s="299" t="s">
        <v>631</v>
      </c>
      <c r="C178" s="920" t="s">
        <v>208</v>
      </c>
      <c r="D178" s="918" t="s">
        <v>146</v>
      </c>
      <c r="E178" s="789">
        <v>5222702</v>
      </c>
      <c r="F178" s="836">
        <v>322</v>
      </c>
      <c r="G178" s="317">
        <v>1958.9</v>
      </c>
      <c r="H178" s="317"/>
      <c r="I178" s="318">
        <f t="shared" si="141"/>
        <v>1958.9</v>
      </c>
      <c r="J178" s="317"/>
      <c r="K178" s="318">
        <f t="shared" si="137"/>
        <v>1958.9</v>
      </c>
      <c r="L178" s="317">
        <v>-1278.5</v>
      </c>
      <c r="M178" s="318">
        <f t="shared" si="138"/>
        <v>680.40000000000009</v>
      </c>
      <c r="N178" s="317"/>
      <c r="O178" s="318">
        <f t="shared" si="121"/>
        <v>680.40000000000009</v>
      </c>
      <c r="P178" s="317">
        <v>226.8</v>
      </c>
      <c r="Q178" s="318">
        <f t="shared" si="122"/>
        <v>907.2</v>
      </c>
      <c r="R178" s="317">
        <v>1280</v>
      </c>
      <c r="S178" s="317">
        <v>1631.5</v>
      </c>
      <c r="T178" s="911"/>
      <c r="U178" s="896"/>
    </row>
    <row r="179" spans="1:21" s="869" customFormat="1" ht="17.25" hidden="1" customHeight="1" x14ac:dyDescent="0.2">
      <c r="A179" s="916" t="s">
        <v>1201</v>
      </c>
      <c r="B179" s="355" t="s">
        <v>631</v>
      </c>
      <c r="C179" s="914" t="s">
        <v>208</v>
      </c>
      <c r="D179" s="915" t="s">
        <v>146</v>
      </c>
      <c r="E179" s="837">
        <v>1008820</v>
      </c>
      <c r="F179" s="835"/>
      <c r="G179" s="359">
        <f>SUM(G180)</f>
        <v>0</v>
      </c>
      <c r="H179" s="359"/>
      <c r="I179" s="360">
        <f t="shared" si="141"/>
        <v>0</v>
      </c>
      <c r="J179" s="359"/>
      <c r="K179" s="360">
        <f t="shared" si="137"/>
        <v>0</v>
      </c>
      <c r="L179" s="359"/>
      <c r="M179" s="360">
        <f t="shared" si="138"/>
        <v>0</v>
      </c>
      <c r="N179" s="359"/>
      <c r="O179" s="360">
        <f t="shared" si="121"/>
        <v>0</v>
      </c>
      <c r="P179" s="359"/>
      <c r="Q179" s="360">
        <f t="shared" si="122"/>
        <v>0</v>
      </c>
      <c r="R179" s="359"/>
      <c r="S179" s="359"/>
      <c r="T179" s="910"/>
      <c r="U179" s="899"/>
    </row>
    <row r="180" spans="1:21" ht="18.75" hidden="1" customHeight="1" x14ac:dyDescent="0.2">
      <c r="A180" s="919" t="s">
        <v>634</v>
      </c>
      <c r="B180" s="299" t="s">
        <v>631</v>
      </c>
      <c r="C180" s="920" t="s">
        <v>208</v>
      </c>
      <c r="D180" s="918" t="s">
        <v>146</v>
      </c>
      <c r="E180" s="789">
        <v>1008820</v>
      </c>
      <c r="F180" s="836">
        <v>322</v>
      </c>
      <c r="G180" s="317"/>
      <c r="H180" s="317"/>
      <c r="I180" s="360">
        <f t="shared" si="141"/>
        <v>0</v>
      </c>
      <c r="J180" s="317"/>
      <c r="K180" s="360">
        <f t="shared" si="137"/>
        <v>0</v>
      </c>
      <c r="L180" s="317"/>
      <c r="M180" s="360">
        <f t="shared" si="138"/>
        <v>0</v>
      </c>
      <c r="N180" s="317"/>
      <c r="O180" s="360">
        <f t="shared" si="121"/>
        <v>0</v>
      </c>
      <c r="P180" s="317"/>
      <c r="Q180" s="360">
        <f t="shared" si="122"/>
        <v>0</v>
      </c>
      <c r="R180" s="317"/>
      <c r="S180" s="317"/>
      <c r="T180" s="911"/>
      <c r="U180" s="896"/>
    </row>
    <row r="181" spans="1:21" s="869" customFormat="1" ht="31.5" customHeight="1" x14ac:dyDescent="0.2">
      <c r="A181" s="361" t="s">
        <v>639</v>
      </c>
      <c r="B181" s="355" t="s">
        <v>640</v>
      </c>
      <c r="C181" s="362"/>
      <c r="D181" s="362"/>
      <c r="E181" s="363"/>
      <c r="F181" s="835"/>
      <c r="G181" s="359">
        <f>SUM(G182+G190)</f>
        <v>3183.4</v>
      </c>
      <c r="H181" s="359">
        <f>SUM(H182+H190)</f>
        <v>2711</v>
      </c>
      <c r="I181" s="360">
        <f t="shared" si="141"/>
        <v>5894.4</v>
      </c>
      <c r="J181" s="359">
        <f>SUM(J182+J190)</f>
        <v>0</v>
      </c>
      <c r="K181" s="360">
        <f t="shared" si="137"/>
        <v>5894.4</v>
      </c>
      <c r="L181" s="359">
        <f>SUM(L182+L190)</f>
        <v>0</v>
      </c>
      <c r="M181" s="360">
        <f t="shared" si="138"/>
        <v>5894.4</v>
      </c>
      <c r="N181" s="359">
        <f>SUM(N182+N190)</f>
        <v>13522.7</v>
      </c>
      <c r="O181" s="360">
        <f t="shared" si="121"/>
        <v>19417.099999999999</v>
      </c>
      <c r="P181" s="359">
        <f>SUM(P182+P190)</f>
        <v>-1645</v>
      </c>
      <c r="Q181" s="360">
        <f t="shared" si="122"/>
        <v>17772.099999999999</v>
      </c>
      <c r="R181" s="359">
        <f>SUM(R190)</f>
        <v>2069.3000000000002</v>
      </c>
      <c r="S181" s="359">
        <f>SUM(S190)</f>
        <v>0</v>
      </c>
      <c r="T181" s="910"/>
      <c r="U181" s="899"/>
    </row>
    <row r="182" spans="1:21" s="869" customFormat="1" ht="18" hidden="1" customHeight="1" x14ac:dyDescent="0.2">
      <c r="A182" s="361" t="s">
        <v>360</v>
      </c>
      <c r="B182" s="355" t="s">
        <v>640</v>
      </c>
      <c r="C182" s="362">
        <v>4</v>
      </c>
      <c r="D182" s="362"/>
      <c r="E182" s="363"/>
      <c r="F182" s="835"/>
      <c r="G182" s="359">
        <f t="shared" ref="G182:S186" si="144">SUM(G183)</f>
        <v>0</v>
      </c>
      <c r="H182" s="359">
        <f t="shared" si="144"/>
        <v>0</v>
      </c>
      <c r="I182" s="360">
        <f t="shared" si="141"/>
        <v>0</v>
      </c>
      <c r="J182" s="359">
        <f t="shared" si="144"/>
        <v>0</v>
      </c>
      <c r="K182" s="360">
        <f t="shared" si="137"/>
        <v>0</v>
      </c>
      <c r="L182" s="359">
        <f t="shared" si="144"/>
        <v>0</v>
      </c>
      <c r="M182" s="360">
        <f t="shared" si="138"/>
        <v>0</v>
      </c>
      <c r="N182" s="359">
        <f t="shared" si="144"/>
        <v>0</v>
      </c>
      <c r="O182" s="360">
        <f t="shared" si="121"/>
        <v>0</v>
      </c>
      <c r="P182" s="359">
        <f t="shared" si="144"/>
        <v>0</v>
      </c>
      <c r="Q182" s="360">
        <f t="shared" si="122"/>
        <v>0</v>
      </c>
      <c r="R182" s="359">
        <f>SUM(R183)</f>
        <v>0</v>
      </c>
      <c r="S182" s="359">
        <f>SUM(S183)</f>
        <v>0</v>
      </c>
      <c r="T182" s="910"/>
      <c r="U182" s="899"/>
    </row>
    <row r="183" spans="1:21" s="869" customFormat="1" ht="13.5" hidden="1" customHeight="1" x14ac:dyDescent="0.2">
      <c r="A183" s="361" t="s">
        <v>807</v>
      </c>
      <c r="B183" s="355" t="s">
        <v>640</v>
      </c>
      <c r="C183" s="362">
        <v>4</v>
      </c>
      <c r="D183" s="362">
        <v>12</v>
      </c>
      <c r="E183" s="363" t="s">
        <v>358</v>
      </c>
      <c r="F183" s="835" t="s">
        <v>358</v>
      </c>
      <c r="G183" s="359">
        <f t="shared" si="144"/>
        <v>0</v>
      </c>
      <c r="H183" s="359">
        <f t="shared" si="144"/>
        <v>0</v>
      </c>
      <c r="I183" s="360">
        <f t="shared" si="141"/>
        <v>0</v>
      </c>
      <c r="J183" s="359">
        <f t="shared" si="144"/>
        <v>0</v>
      </c>
      <c r="K183" s="360">
        <f t="shared" si="137"/>
        <v>0</v>
      </c>
      <c r="L183" s="359">
        <f t="shared" si="144"/>
        <v>0</v>
      </c>
      <c r="M183" s="360">
        <f t="shared" si="138"/>
        <v>0</v>
      </c>
      <c r="N183" s="359">
        <f t="shared" si="144"/>
        <v>0</v>
      </c>
      <c r="O183" s="360">
        <f t="shared" si="121"/>
        <v>0</v>
      </c>
      <c r="P183" s="359">
        <f t="shared" si="144"/>
        <v>0</v>
      </c>
      <c r="Q183" s="360">
        <f t="shared" si="122"/>
        <v>0</v>
      </c>
      <c r="R183" s="359"/>
      <c r="S183" s="359"/>
      <c r="T183" s="910" t="s">
        <v>350</v>
      </c>
      <c r="U183" s="899"/>
    </row>
    <row r="184" spans="1:21" s="869" customFormat="1" ht="13.5" hidden="1" customHeight="1" x14ac:dyDescent="0.2">
      <c r="A184" s="361" t="s">
        <v>585</v>
      </c>
      <c r="B184" s="355" t="s">
        <v>640</v>
      </c>
      <c r="C184" s="362">
        <v>4</v>
      </c>
      <c r="D184" s="362">
        <v>12</v>
      </c>
      <c r="E184" s="363">
        <v>5220000</v>
      </c>
      <c r="F184" s="835" t="s">
        <v>358</v>
      </c>
      <c r="G184" s="359">
        <f t="shared" si="144"/>
        <v>0</v>
      </c>
      <c r="H184" s="359">
        <f t="shared" si="144"/>
        <v>0</v>
      </c>
      <c r="I184" s="360">
        <f t="shared" si="141"/>
        <v>0</v>
      </c>
      <c r="J184" s="359">
        <f t="shared" si="144"/>
        <v>0</v>
      </c>
      <c r="K184" s="360">
        <f t="shared" si="137"/>
        <v>0</v>
      </c>
      <c r="L184" s="359">
        <f t="shared" si="144"/>
        <v>0</v>
      </c>
      <c r="M184" s="360">
        <f t="shared" si="138"/>
        <v>0</v>
      </c>
      <c r="N184" s="359">
        <f t="shared" si="144"/>
        <v>0</v>
      </c>
      <c r="O184" s="360">
        <f t="shared" si="121"/>
        <v>0</v>
      </c>
      <c r="P184" s="359">
        <f t="shared" si="144"/>
        <v>0</v>
      </c>
      <c r="Q184" s="360">
        <f t="shared" si="122"/>
        <v>0</v>
      </c>
      <c r="R184" s="359"/>
      <c r="S184" s="359"/>
      <c r="T184" s="910" t="s">
        <v>350</v>
      </c>
      <c r="U184" s="899"/>
    </row>
    <row r="185" spans="1:21" s="869" customFormat="1" ht="38.25" hidden="1" customHeight="1" x14ac:dyDescent="0.2">
      <c r="A185" s="361" t="s">
        <v>808</v>
      </c>
      <c r="B185" s="355" t="s">
        <v>640</v>
      </c>
      <c r="C185" s="362">
        <v>4</v>
      </c>
      <c r="D185" s="362">
        <v>12</v>
      </c>
      <c r="E185" s="363">
        <v>5226300</v>
      </c>
      <c r="F185" s="835" t="s">
        <v>358</v>
      </c>
      <c r="G185" s="359">
        <f>G186+G188</f>
        <v>0</v>
      </c>
      <c r="H185" s="359">
        <f>H186+H188</f>
        <v>0</v>
      </c>
      <c r="I185" s="360">
        <f t="shared" si="141"/>
        <v>0</v>
      </c>
      <c r="J185" s="359">
        <f>J186+J188</f>
        <v>0</v>
      </c>
      <c r="K185" s="360">
        <f t="shared" si="137"/>
        <v>0</v>
      </c>
      <c r="L185" s="359">
        <f>L186+L188</f>
        <v>0</v>
      </c>
      <c r="M185" s="360">
        <f t="shared" si="138"/>
        <v>0</v>
      </c>
      <c r="N185" s="359">
        <f>N186+N188</f>
        <v>0</v>
      </c>
      <c r="O185" s="360">
        <f t="shared" si="121"/>
        <v>0</v>
      </c>
      <c r="P185" s="359">
        <f>P186+P188</f>
        <v>0</v>
      </c>
      <c r="Q185" s="360">
        <f t="shared" si="122"/>
        <v>0</v>
      </c>
      <c r="R185" s="359"/>
      <c r="S185" s="359"/>
      <c r="T185" s="910" t="s">
        <v>350</v>
      </c>
      <c r="U185" s="899"/>
    </row>
    <row r="186" spans="1:21" ht="18" hidden="1" customHeight="1" x14ac:dyDescent="0.2">
      <c r="A186" s="312" t="s">
        <v>582</v>
      </c>
      <c r="B186" s="299" t="s">
        <v>640</v>
      </c>
      <c r="C186" s="293">
        <v>4</v>
      </c>
      <c r="D186" s="293">
        <v>12</v>
      </c>
      <c r="E186" s="294">
        <v>5226300</v>
      </c>
      <c r="F186" s="836">
        <v>610</v>
      </c>
      <c r="G186" s="317">
        <f>SUM(G187)</f>
        <v>0</v>
      </c>
      <c r="H186" s="317">
        <f>SUM(H187)</f>
        <v>0</v>
      </c>
      <c r="I186" s="360">
        <f t="shared" si="141"/>
        <v>0</v>
      </c>
      <c r="J186" s="317">
        <f>SUM(J187)</f>
        <v>0</v>
      </c>
      <c r="K186" s="360">
        <f t="shared" si="137"/>
        <v>0</v>
      </c>
      <c r="L186" s="317">
        <f>SUM(L187)</f>
        <v>0</v>
      </c>
      <c r="M186" s="360">
        <f t="shared" si="138"/>
        <v>0</v>
      </c>
      <c r="N186" s="317">
        <f>SUM(N187)</f>
        <v>0</v>
      </c>
      <c r="O186" s="360">
        <f t="shared" si="121"/>
        <v>0</v>
      </c>
      <c r="P186" s="317">
        <f>SUM(P187)</f>
        <v>0</v>
      </c>
      <c r="Q186" s="360">
        <f t="shared" si="122"/>
        <v>0</v>
      </c>
      <c r="R186" s="317">
        <f t="shared" si="144"/>
        <v>0</v>
      </c>
      <c r="S186" s="317">
        <f t="shared" si="144"/>
        <v>0</v>
      </c>
      <c r="T186" s="911"/>
      <c r="U186" s="896"/>
    </row>
    <row r="187" spans="1:21" hidden="1" x14ac:dyDescent="0.2">
      <c r="A187" s="312" t="s">
        <v>584</v>
      </c>
      <c r="B187" s="299" t="s">
        <v>640</v>
      </c>
      <c r="C187" s="293">
        <v>4</v>
      </c>
      <c r="D187" s="293">
        <v>12</v>
      </c>
      <c r="E187" s="294">
        <v>5226300</v>
      </c>
      <c r="F187" s="836">
        <v>612</v>
      </c>
      <c r="G187" s="317"/>
      <c r="H187" s="317"/>
      <c r="I187" s="360">
        <f t="shared" si="141"/>
        <v>0</v>
      </c>
      <c r="J187" s="317"/>
      <c r="K187" s="360">
        <f t="shared" si="137"/>
        <v>0</v>
      </c>
      <c r="L187" s="317"/>
      <c r="M187" s="360">
        <f t="shared" si="138"/>
        <v>0</v>
      </c>
      <c r="N187" s="317"/>
      <c r="O187" s="360">
        <f t="shared" si="121"/>
        <v>0</v>
      </c>
      <c r="P187" s="317"/>
      <c r="Q187" s="360">
        <f t="shared" si="122"/>
        <v>0</v>
      </c>
      <c r="R187" s="317"/>
      <c r="S187" s="317"/>
      <c r="T187" s="911"/>
      <c r="U187" s="896"/>
    </row>
    <row r="188" spans="1:21" hidden="1" x14ac:dyDescent="0.2">
      <c r="A188" s="312" t="s">
        <v>598</v>
      </c>
      <c r="B188" s="299" t="s">
        <v>640</v>
      </c>
      <c r="C188" s="293">
        <v>4</v>
      </c>
      <c r="D188" s="293">
        <v>12</v>
      </c>
      <c r="E188" s="294">
        <v>5226300</v>
      </c>
      <c r="F188" s="836">
        <v>620</v>
      </c>
      <c r="G188" s="317">
        <f>SUM(G189)</f>
        <v>0</v>
      </c>
      <c r="H188" s="317">
        <f>SUM(H189)</f>
        <v>0</v>
      </c>
      <c r="I188" s="360">
        <f t="shared" si="141"/>
        <v>0</v>
      </c>
      <c r="J188" s="317">
        <f>SUM(J189)</f>
        <v>0</v>
      </c>
      <c r="K188" s="360">
        <f t="shared" si="137"/>
        <v>0</v>
      </c>
      <c r="L188" s="317">
        <f>SUM(L189)</f>
        <v>0</v>
      </c>
      <c r="M188" s="360">
        <f t="shared" si="138"/>
        <v>0</v>
      </c>
      <c r="N188" s="317">
        <f>SUM(N189)</f>
        <v>0</v>
      </c>
      <c r="O188" s="360">
        <f t="shared" si="121"/>
        <v>0</v>
      </c>
      <c r="P188" s="317">
        <f>SUM(P189)</f>
        <v>0</v>
      </c>
      <c r="Q188" s="360">
        <f t="shared" si="122"/>
        <v>0</v>
      </c>
      <c r="R188" s="317"/>
      <c r="S188" s="317"/>
      <c r="T188" s="911"/>
      <c r="U188" s="896"/>
    </row>
    <row r="189" spans="1:21" hidden="1" x14ac:dyDescent="0.2">
      <c r="A189" s="312" t="s">
        <v>600</v>
      </c>
      <c r="B189" s="299" t="s">
        <v>640</v>
      </c>
      <c r="C189" s="293">
        <v>4</v>
      </c>
      <c r="D189" s="293">
        <v>12</v>
      </c>
      <c r="E189" s="294">
        <v>5226300</v>
      </c>
      <c r="F189" s="836">
        <v>622</v>
      </c>
      <c r="G189" s="317"/>
      <c r="H189" s="317"/>
      <c r="I189" s="360">
        <f t="shared" si="141"/>
        <v>0</v>
      </c>
      <c r="J189" s="317"/>
      <c r="K189" s="360">
        <f t="shared" si="137"/>
        <v>0</v>
      </c>
      <c r="L189" s="317"/>
      <c r="M189" s="360">
        <f t="shared" si="138"/>
        <v>0</v>
      </c>
      <c r="N189" s="317"/>
      <c r="O189" s="360">
        <f t="shared" si="121"/>
        <v>0</v>
      </c>
      <c r="P189" s="317"/>
      <c r="Q189" s="360">
        <f t="shared" si="122"/>
        <v>0</v>
      </c>
      <c r="R189" s="317"/>
      <c r="S189" s="317"/>
      <c r="T189" s="911"/>
      <c r="U189" s="896"/>
    </row>
    <row r="190" spans="1:21" s="869" customFormat="1" x14ac:dyDescent="0.2">
      <c r="A190" s="361" t="s">
        <v>363</v>
      </c>
      <c r="B190" s="355" t="s">
        <v>640</v>
      </c>
      <c r="C190" s="362">
        <v>7</v>
      </c>
      <c r="D190" s="362"/>
      <c r="E190" s="363"/>
      <c r="F190" s="835"/>
      <c r="G190" s="359">
        <f>G191+G195+G212+G218</f>
        <v>3183.4</v>
      </c>
      <c r="H190" s="359">
        <f>H191+H195+H212+H218</f>
        <v>2711</v>
      </c>
      <c r="I190" s="360">
        <f t="shared" si="141"/>
        <v>5894.4</v>
      </c>
      <c r="J190" s="359">
        <f>J191+J195+J212+J218</f>
        <v>0</v>
      </c>
      <c r="K190" s="360">
        <f t="shared" si="137"/>
        <v>5894.4</v>
      </c>
      <c r="L190" s="359">
        <f>L191+L195+L212+L218</f>
        <v>0</v>
      </c>
      <c r="M190" s="360">
        <f t="shared" si="138"/>
        <v>5894.4</v>
      </c>
      <c r="N190" s="359">
        <f>N191+N195+N212+N218</f>
        <v>13522.7</v>
      </c>
      <c r="O190" s="360">
        <f t="shared" si="121"/>
        <v>19417.099999999999</v>
      </c>
      <c r="P190" s="359">
        <f>P191+P195+P212+P218</f>
        <v>-1645</v>
      </c>
      <c r="Q190" s="360">
        <f t="shared" si="122"/>
        <v>17772.099999999999</v>
      </c>
      <c r="R190" s="359">
        <f>SUM(R212+R218)</f>
        <v>2069.3000000000002</v>
      </c>
      <c r="S190" s="359">
        <f>SUM(S212+S218)</f>
        <v>0</v>
      </c>
      <c r="T190" s="910"/>
      <c r="U190" s="899"/>
    </row>
    <row r="191" spans="1:21" s="869" customFormat="1" x14ac:dyDescent="0.2">
      <c r="A191" s="361" t="s">
        <v>238</v>
      </c>
      <c r="B191" s="355" t="s">
        <v>640</v>
      </c>
      <c r="C191" s="362">
        <v>7</v>
      </c>
      <c r="D191" s="362">
        <v>1</v>
      </c>
      <c r="E191" s="363"/>
      <c r="F191" s="835"/>
      <c r="G191" s="359">
        <f t="shared" ref="G191:P193" si="145">G192</f>
        <v>0</v>
      </c>
      <c r="H191" s="359">
        <f t="shared" si="145"/>
        <v>0</v>
      </c>
      <c r="I191" s="360">
        <f t="shared" si="141"/>
        <v>0</v>
      </c>
      <c r="J191" s="359">
        <f t="shared" si="145"/>
        <v>0</v>
      </c>
      <c r="K191" s="360">
        <f t="shared" si="137"/>
        <v>0</v>
      </c>
      <c r="L191" s="359">
        <f t="shared" si="145"/>
        <v>0</v>
      </c>
      <c r="M191" s="360">
        <f t="shared" si="138"/>
        <v>0</v>
      </c>
      <c r="N191" s="359">
        <f t="shared" si="145"/>
        <v>3404.6</v>
      </c>
      <c r="O191" s="360">
        <f t="shared" si="121"/>
        <v>3404.6</v>
      </c>
      <c r="P191" s="359">
        <f t="shared" si="145"/>
        <v>0</v>
      </c>
      <c r="Q191" s="360">
        <f t="shared" si="122"/>
        <v>3404.6</v>
      </c>
      <c r="R191" s="359"/>
      <c r="S191" s="359"/>
      <c r="T191" s="910"/>
      <c r="U191" s="899"/>
    </row>
    <row r="192" spans="1:21" s="869" customFormat="1" ht="26.25" customHeight="1" x14ac:dyDescent="0.2">
      <c r="A192" s="361" t="s">
        <v>732</v>
      </c>
      <c r="B192" s="355" t="s">
        <v>640</v>
      </c>
      <c r="C192" s="362">
        <v>7</v>
      </c>
      <c r="D192" s="362">
        <v>1</v>
      </c>
      <c r="E192" s="363">
        <v>5225602</v>
      </c>
      <c r="F192" s="835" t="s">
        <v>358</v>
      </c>
      <c r="G192" s="359">
        <f t="shared" si="145"/>
        <v>0</v>
      </c>
      <c r="H192" s="359">
        <f t="shared" si="145"/>
        <v>0</v>
      </c>
      <c r="I192" s="360">
        <f t="shared" si="141"/>
        <v>0</v>
      </c>
      <c r="J192" s="359">
        <f t="shared" si="145"/>
        <v>0</v>
      </c>
      <c r="K192" s="360">
        <f t="shared" si="137"/>
        <v>0</v>
      </c>
      <c r="L192" s="359">
        <f t="shared" si="145"/>
        <v>0</v>
      </c>
      <c r="M192" s="360">
        <f t="shared" si="138"/>
        <v>0</v>
      </c>
      <c r="N192" s="359">
        <f t="shared" si="145"/>
        <v>3404.6</v>
      </c>
      <c r="O192" s="360">
        <f t="shared" si="121"/>
        <v>3404.6</v>
      </c>
      <c r="P192" s="359">
        <f t="shared" si="145"/>
        <v>0</v>
      </c>
      <c r="Q192" s="360">
        <f t="shared" si="122"/>
        <v>3404.6</v>
      </c>
      <c r="R192" s="359"/>
      <c r="S192" s="359"/>
      <c r="T192" s="910"/>
      <c r="U192" s="899"/>
    </row>
    <row r="193" spans="1:21" ht="18" customHeight="1" x14ac:dyDescent="0.2">
      <c r="A193" s="312" t="s">
        <v>582</v>
      </c>
      <c r="B193" s="299" t="s">
        <v>640</v>
      </c>
      <c r="C193" s="293">
        <v>7</v>
      </c>
      <c r="D193" s="293">
        <v>1</v>
      </c>
      <c r="E193" s="294">
        <v>5225602</v>
      </c>
      <c r="F193" s="836">
        <v>610</v>
      </c>
      <c r="G193" s="317">
        <f t="shared" si="145"/>
        <v>0</v>
      </c>
      <c r="H193" s="317">
        <f t="shared" si="145"/>
        <v>0</v>
      </c>
      <c r="I193" s="360">
        <f t="shared" si="141"/>
        <v>0</v>
      </c>
      <c r="J193" s="317">
        <f t="shared" si="145"/>
        <v>0</v>
      </c>
      <c r="K193" s="360">
        <f t="shared" si="137"/>
        <v>0</v>
      </c>
      <c r="L193" s="317">
        <f t="shared" si="145"/>
        <v>0</v>
      </c>
      <c r="M193" s="360">
        <f t="shared" si="138"/>
        <v>0</v>
      </c>
      <c r="N193" s="317">
        <f t="shared" si="145"/>
        <v>3404.6</v>
      </c>
      <c r="O193" s="360">
        <f t="shared" si="121"/>
        <v>3404.6</v>
      </c>
      <c r="P193" s="317">
        <f t="shared" si="145"/>
        <v>0</v>
      </c>
      <c r="Q193" s="360">
        <f t="shared" si="122"/>
        <v>3404.6</v>
      </c>
      <c r="R193" s="317"/>
      <c r="S193" s="317"/>
      <c r="T193" s="911"/>
      <c r="U193" s="896"/>
    </row>
    <row r="194" spans="1:21" ht="18" customHeight="1" x14ac:dyDescent="0.2">
      <c r="A194" s="312" t="s">
        <v>809</v>
      </c>
      <c r="B194" s="299" t="s">
        <v>640</v>
      </c>
      <c r="C194" s="293">
        <v>7</v>
      </c>
      <c r="D194" s="293">
        <v>1</v>
      </c>
      <c r="E194" s="294">
        <v>5225602</v>
      </c>
      <c r="F194" s="836">
        <v>612</v>
      </c>
      <c r="G194" s="317"/>
      <c r="H194" s="317"/>
      <c r="I194" s="360">
        <f t="shared" si="141"/>
        <v>0</v>
      </c>
      <c r="J194" s="317"/>
      <c r="K194" s="360">
        <f t="shared" si="137"/>
        <v>0</v>
      </c>
      <c r="L194" s="317"/>
      <c r="M194" s="360">
        <f t="shared" si="138"/>
        <v>0</v>
      </c>
      <c r="N194" s="317">
        <v>3404.6</v>
      </c>
      <c r="O194" s="360">
        <f t="shared" si="121"/>
        <v>3404.6</v>
      </c>
      <c r="P194" s="317"/>
      <c r="Q194" s="360">
        <f t="shared" si="122"/>
        <v>3404.6</v>
      </c>
      <c r="R194" s="317"/>
      <c r="S194" s="317"/>
      <c r="T194" s="911"/>
      <c r="U194" s="896"/>
    </row>
    <row r="195" spans="1:21" s="869" customFormat="1" ht="18" customHeight="1" x14ac:dyDescent="0.2">
      <c r="A195" s="361" t="s">
        <v>240</v>
      </c>
      <c r="B195" s="355" t="s">
        <v>640</v>
      </c>
      <c r="C195" s="362">
        <v>7</v>
      </c>
      <c r="D195" s="362">
        <v>2</v>
      </c>
      <c r="E195" s="363"/>
      <c r="F195" s="835"/>
      <c r="G195" s="359">
        <f>G201+G206+G196</f>
        <v>0</v>
      </c>
      <c r="H195" s="359">
        <f>H201+H206+H196</f>
        <v>0</v>
      </c>
      <c r="I195" s="360">
        <f t="shared" si="141"/>
        <v>0</v>
      </c>
      <c r="J195" s="359">
        <f>J201+J206+J196</f>
        <v>0</v>
      </c>
      <c r="K195" s="360">
        <f t="shared" si="137"/>
        <v>0</v>
      </c>
      <c r="L195" s="359">
        <f>L201+L206+L196</f>
        <v>0</v>
      </c>
      <c r="M195" s="360">
        <f t="shared" si="138"/>
        <v>0</v>
      </c>
      <c r="N195" s="359">
        <f>N201+N206+N196</f>
        <v>10118.1</v>
      </c>
      <c r="O195" s="360">
        <f t="shared" si="121"/>
        <v>10118.1</v>
      </c>
      <c r="P195" s="359">
        <f>P201+P206+P196</f>
        <v>0</v>
      </c>
      <c r="Q195" s="360">
        <f t="shared" si="122"/>
        <v>10118.1</v>
      </c>
      <c r="R195" s="359"/>
      <c r="S195" s="359"/>
      <c r="T195" s="910"/>
      <c r="U195" s="899"/>
    </row>
    <row r="196" spans="1:21" s="869" customFormat="1" ht="18" hidden="1" customHeight="1" x14ac:dyDescent="0.2">
      <c r="A196" s="361" t="s">
        <v>1244</v>
      </c>
      <c r="B196" s="759" t="s">
        <v>640</v>
      </c>
      <c r="C196" s="831">
        <v>7</v>
      </c>
      <c r="D196" s="831">
        <v>2</v>
      </c>
      <c r="E196" s="363">
        <v>4362100</v>
      </c>
      <c r="F196" s="835"/>
      <c r="G196" s="359">
        <f>G197+G199</f>
        <v>0</v>
      </c>
      <c r="H196" s="359">
        <f>H197+H199</f>
        <v>0</v>
      </c>
      <c r="I196" s="360">
        <f t="shared" si="141"/>
        <v>0</v>
      </c>
      <c r="J196" s="359">
        <f>J197+J199</f>
        <v>0</v>
      </c>
      <c r="K196" s="360">
        <f t="shared" si="137"/>
        <v>0</v>
      </c>
      <c r="L196" s="359">
        <f>L197+L199</f>
        <v>0</v>
      </c>
      <c r="M196" s="360">
        <f t="shared" si="138"/>
        <v>0</v>
      </c>
      <c r="N196" s="359">
        <f>N197+N199</f>
        <v>0</v>
      </c>
      <c r="O196" s="360">
        <f t="shared" si="121"/>
        <v>0</v>
      </c>
      <c r="P196" s="359">
        <f>P197+P199</f>
        <v>0</v>
      </c>
      <c r="Q196" s="360">
        <f t="shared" si="122"/>
        <v>0</v>
      </c>
      <c r="R196" s="359"/>
      <c r="S196" s="359"/>
      <c r="T196" s="910"/>
      <c r="U196" s="899"/>
    </row>
    <row r="197" spans="1:21" s="869" customFormat="1" hidden="1" x14ac:dyDescent="0.2">
      <c r="A197" s="312" t="s">
        <v>582</v>
      </c>
      <c r="B197" s="832" t="s">
        <v>640</v>
      </c>
      <c r="C197" s="833">
        <v>7</v>
      </c>
      <c r="D197" s="833">
        <v>2</v>
      </c>
      <c r="E197" s="294">
        <v>4362100</v>
      </c>
      <c r="F197" s="836">
        <v>610</v>
      </c>
      <c r="G197" s="317">
        <f>G198</f>
        <v>0</v>
      </c>
      <c r="H197" s="317">
        <f>H198</f>
        <v>0</v>
      </c>
      <c r="I197" s="360">
        <f t="shared" si="141"/>
        <v>0</v>
      </c>
      <c r="J197" s="317">
        <f>J198</f>
        <v>0</v>
      </c>
      <c r="K197" s="360">
        <f t="shared" si="137"/>
        <v>0</v>
      </c>
      <c r="L197" s="317">
        <f>L198</f>
        <v>0</v>
      </c>
      <c r="M197" s="360">
        <f t="shared" si="138"/>
        <v>0</v>
      </c>
      <c r="N197" s="317">
        <f>N198</f>
        <v>0</v>
      </c>
      <c r="O197" s="360">
        <f t="shared" si="121"/>
        <v>0</v>
      </c>
      <c r="P197" s="317">
        <f>P198</f>
        <v>0</v>
      </c>
      <c r="Q197" s="360">
        <f t="shared" si="122"/>
        <v>0</v>
      </c>
      <c r="R197" s="359"/>
      <c r="S197" s="359"/>
      <c r="T197" s="910"/>
      <c r="U197" s="899"/>
    </row>
    <row r="198" spans="1:21" s="869" customFormat="1" hidden="1" x14ac:dyDescent="0.2">
      <c r="A198" s="312" t="s">
        <v>600</v>
      </c>
      <c r="B198" s="832" t="s">
        <v>640</v>
      </c>
      <c r="C198" s="833">
        <v>7</v>
      </c>
      <c r="D198" s="833">
        <v>2</v>
      </c>
      <c r="E198" s="294">
        <v>4362100</v>
      </c>
      <c r="F198" s="836">
        <v>612</v>
      </c>
      <c r="G198" s="317"/>
      <c r="H198" s="317"/>
      <c r="I198" s="360">
        <f t="shared" si="141"/>
        <v>0</v>
      </c>
      <c r="J198" s="317"/>
      <c r="K198" s="360">
        <f t="shared" si="137"/>
        <v>0</v>
      </c>
      <c r="L198" s="317"/>
      <c r="M198" s="360">
        <f t="shared" si="138"/>
        <v>0</v>
      </c>
      <c r="N198" s="317"/>
      <c r="O198" s="360">
        <f t="shared" si="121"/>
        <v>0</v>
      </c>
      <c r="P198" s="317"/>
      <c r="Q198" s="360">
        <f t="shared" si="122"/>
        <v>0</v>
      </c>
      <c r="R198" s="359"/>
      <c r="S198" s="359"/>
      <c r="T198" s="910"/>
      <c r="U198" s="899"/>
    </row>
    <row r="199" spans="1:21" s="869" customFormat="1" hidden="1" x14ac:dyDescent="0.2">
      <c r="A199" s="312" t="s">
        <v>598</v>
      </c>
      <c r="B199" s="832" t="s">
        <v>640</v>
      </c>
      <c r="C199" s="833">
        <v>7</v>
      </c>
      <c r="D199" s="833">
        <v>2</v>
      </c>
      <c r="E199" s="294">
        <v>4362100</v>
      </c>
      <c r="F199" s="836">
        <v>620</v>
      </c>
      <c r="G199" s="317">
        <f>G200</f>
        <v>0</v>
      </c>
      <c r="H199" s="317">
        <f>H200</f>
        <v>0</v>
      </c>
      <c r="I199" s="360">
        <f t="shared" si="141"/>
        <v>0</v>
      </c>
      <c r="J199" s="317">
        <f>J200</f>
        <v>0</v>
      </c>
      <c r="K199" s="360">
        <f t="shared" si="137"/>
        <v>0</v>
      </c>
      <c r="L199" s="317">
        <f>L200</f>
        <v>0</v>
      </c>
      <c r="M199" s="360">
        <f t="shared" si="138"/>
        <v>0</v>
      </c>
      <c r="N199" s="317">
        <f>N200</f>
        <v>0</v>
      </c>
      <c r="O199" s="360">
        <f t="shared" si="121"/>
        <v>0</v>
      </c>
      <c r="P199" s="317">
        <f>P200</f>
        <v>0</v>
      </c>
      <c r="Q199" s="360">
        <f t="shared" si="122"/>
        <v>0</v>
      </c>
      <c r="R199" s="359"/>
      <c r="S199" s="359"/>
      <c r="T199" s="910"/>
      <c r="U199" s="899"/>
    </row>
    <row r="200" spans="1:21" s="869" customFormat="1" hidden="1" x14ac:dyDescent="0.2">
      <c r="A200" s="312" t="s">
        <v>600</v>
      </c>
      <c r="B200" s="832" t="s">
        <v>640</v>
      </c>
      <c r="C200" s="833">
        <v>7</v>
      </c>
      <c r="D200" s="833">
        <v>2</v>
      </c>
      <c r="E200" s="294">
        <v>4362100</v>
      </c>
      <c r="F200" s="836">
        <v>622</v>
      </c>
      <c r="G200" s="317"/>
      <c r="H200" s="317"/>
      <c r="I200" s="360">
        <f t="shared" si="141"/>
        <v>0</v>
      </c>
      <c r="J200" s="317"/>
      <c r="K200" s="360">
        <f t="shared" si="137"/>
        <v>0</v>
      </c>
      <c r="L200" s="317"/>
      <c r="M200" s="360">
        <f t="shared" si="138"/>
        <v>0</v>
      </c>
      <c r="N200" s="317"/>
      <c r="O200" s="360">
        <f t="shared" si="121"/>
        <v>0</v>
      </c>
      <c r="P200" s="317"/>
      <c r="Q200" s="360">
        <f t="shared" si="122"/>
        <v>0</v>
      </c>
      <c r="R200" s="359"/>
      <c r="S200" s="359"/>
      <c r="T200" s="910"/>
      <c r="U200" s="899"/>
    </row>
    <row r="201" spans="1:21" s="869" customFormat="1" hidden="1" x14ac:dyDescent="0.2">
      <c r="A201" s="361" t="s">
        <v>731</v>
      </c>
      <c r="B201" s="355" t="s">
        <v>640</v>
      </c>
      <c r="C201" s="362">
        <v>7</v>
      </c>
      <c r="D201" s="362">
        <v>2</v>
      </c>
      <c r="E201" s="363">
        <v>5225601</v>
      </c>
      <c r="F201" s="835" t="s">
        <v>358</v>
      </c>
      <c r="G201" s="359">
        <f>G202+G204</f>
        <v>0</v>
      </c>
      <c r="H201" s="359">
        <f>H202+H204</f>
        <v>0</v>
      </c>
      <c r="I201" s="360">
        <f t="shared" si="141"/>
        <v>0</v>
      </c>
      <c r="J201" s="359">
        <f>J202+J204</f>
        <v>0</v>
      </c>
      <c r="K201" s="360">
        <f t="shared" si="137"/>
        <v>0</v>
      </c>
      <c r="L201" s="359">
        <f>L202+L204</f>
        <v>0</v>
      </c>
      <c r="M201" s="360">
        <f t="shared" si="138"/>
        <v>0</v>
      </c>
      <c r="N201" s="359">
        <f>N202+N204</f>
        <v>0</v>
      </c>
      <c r="O201" s="360">
        <f t="shared" si="121"/>
        <v>0</v>
      </c>
      <c r="P201" s="359">
        <f>P202+P204</f>
        <v>0</v>
      </c>
      <c r="Q201" s="360">
        <f t="shared" si="122"/>
        <v>0</v>
      </c>
      <c r="R201" s="359">
        <v>0</v>
      </c>
      <c r="S201" s="359">
        <v>0</v>
      </c>
      <c r="T201" s="910" t="s">
        <v>350</v>
      </c>
      <c r="U201" s="899"/>
    </row>
    <row r="202" spans="1:21" hidden="1" x14ac:dyDescent="0.2">
      <c r="A202" s="312" t="s">
        <v>582</v>
      </c>
      <c r="B202" s="299" t="s">
        <v>640</v>
      </c>
      <c r="C202" s="293">
        <v>7</v>
      </c>
      <c r="D202" s="293">
        <v>2</v>
      </c>
      <c r="E202" s="294">
        <v>5225601</v>
      </c>
      <c r="F202" s="836">
        <v>610</v>
      </c>
      <c r="G202" s="317">
        <f>G203</f>
        <v>0</v>
      </c>
      <c r="H202" s="317">
        <f>H203</f>
        <v>0</v>
      </c>
      <c r="I202" s="360">
        <f t="shared" si="141"/>
        <v>0</v>
      </c>
      <c r="J202" s="317">
        <f>J203</f>
        <v>0</v>
      </c>
      <c r="K202" s="360">
        <f t="shared" si="137"/>
        <v>0</v>
      </c>
      <c r="L202" s="317">
        <f>L203</f>
        <v>0</v>
      </c>
      <c r="M202" s="360">
        <f t="shared" si="138"/>
        <v>0</v>
      </c>
      <c r="N202" s="317">
        <f>N203</f>
        <v>0</v>
      </c>
      <c r="O202" s="360">
        <f t="shared" si="121"/>
        <v>0</v>
      </c>
      <c r="P202" s="317">
        <f>P203</f>
        <v>0</v>
      </c>
      <c r="Q202" s="360">
        <f t="shared" si="122"/>
        <v>0</v>
      </c>
      <c r="R202" s="317"/>
      <c r="S202" s="317"/>
      <c r="T202" s="911"/>
      <c r="U202" s="896"/>
    </row>
    <row r="203" spans="1:21" hidden="1" x14ac:dyDescent="0.2">
      <c r="A203" s="312" t="s">
        <v>584</v>
      </c>
      <c r="B203" s="299" t="s">
        <v>1047</v>
      </c>
      <c r="C203" s="293">
        <v>7</v>
      </c>
      <c r="D203" s="293">
        <v>2</v>
      </c>
      <c r="E203" s="294">
        <v>5225601</v>
      </c>
      <c r="F203" s="836">
        <v>612</v>
      </c>
      <c r="G203" s="317"/>
      <c r="H203" s="317"/>
      <c r="I203" s="360">
        <f t="shared" si="141"/>
        <v>0</v>
      </c>
      <c r="J203" s="317"/>
      <c r="K203" s="360">
        <f t="shared" si="137"/>
        <v>0</v>
      </c>
      <c r="L203" s="317"/>
      <c r="M203" s="360">
        <f t="shared" si="138"/>
        <v>0</v>
      </c>
      <c r="N203" s="317"/>
      <c r="O203" s="360">
        <f t="shared" si="121"/>
        <v>0</v>
      </c>
      <c r="P203" s="317"/>
      <c r="Q203" s="360">
        <f t="shared" si="122"/>
        <v>0</v>
      </c>
      <c r="R203" s="317">
        <v>0</v>
      </c>
      <c r="S203" s="317">
        <v>0</v>
      </c>
      <c r="T203" s="911" t="s">
        <v>350</v>
      </c>
      <c r="U203" s="896"/>
    </row>
    <row r="204" spans="1:21" hidden="1" x14ac:dyDescent="0.2">
      <c r="A204" s="312" t="s">
        <v>598</v>
      </c>
      <c r="B204" s="299" t="s">
        <v>1048</v>
      </c>
      <c r="C204" s="293">
        <v>7</v>
      </c>
      <c r="D204" s="293">
        <v>2</v>
      </c>
      <c r="E204" s="294">
        <v>5225601</v>
      </c>
      <c r="F204" s="836">
        <v>620</v>
      </c>
      <c r="G204" s="317">
        <f>G205</f>
        <v>0</v>
      </c>
      <c r="H204" s="317">
        <f>H205</f>
        <v>0</v>
      </c>
      <c r="I204" s="360">
        <f t="shared" si="141"/>
        <v>0</v>
      </c>
      <c r="J204" s="317">
        <f>J205</f>
        <v>0</v>
      </c>
      <c r="K204" s="360">
        <f t="shared" si="137"/>
        <v>0</v>
      </c>
      <c r="L204" s="317">
        <f>L205</f>
        <v>0</v>
      </c>
      <c r="M204" s="360">
        <f t="shared" si="138"/>
        <v>0</v>
      </c>
      <c r="N204" s="317">
        <f>N205</f>
        <v>0</v>
      </c>
      <c r="O204" s="360">
        <f t="shared" si="121"/>
        <v>0</v>
      </c>
      <c r="P204" s="317">
        <f>P205</f>
        <v>0</v>
      </c>
      <c r="Q204" s="360">
        <f t="shared" si="122"/>
        <v>0</v>
      </c>
      <c r="R204" s="317"/>
      <c r="S204" s="317"/>
      <c r="T204" s="911"/>
      <c r="U204" s="896"/>
    </row>
    <row r="205" spans="1:21" hidden="1" x14ac:dyDescent="0.2">
      <c r="A205" s="312" t="s">
        <v>600</v>
      </c>
      <c r="B205" s="299" t="s">
        <v>640</v>
      </c>
      <c r="C205" s="293">
        <v>7</v>
      </c>
      <c r="D205" s="293">
        <v>2</v>
      </c>
      <c r="E205" s="294">
        <v>5225601</v>
      </c>
      <c r="F205" s="836">
        <v>622</v>
      </c>
      <c r="G205" s="317"/>
      <c r="H205" s="317"/>
      <c r="I205" s="360">
        <f t="shared" si="141"/>
        <v>0</v>
      </c>
      <c r="J205" s="317"/>
      <c r="K205" s="360">
        <f t="shared" si="137"/>
        <v>0</v>
      </c>
      <c r="L205" s="317"/>
      <c r="M205" s="360">
        <f t="shared" si="138"/>
        <v>0</v>
      </c>
      <c r="N205" s="317"/>
      <c r="O205" s="360">
        <f t="shared" si="121"/>
        <v>0</v>
      </c>
      <c r="P205" s="317"/>
      <c r="Q205" s="360">
        <f t="shared" si="122"/>
        <v>0</v>
      </c>
      <c r="R205" s="317">
        <v>0</v>
      </c>
      <c r="S205" s="317">
        <v>0</v>
      </c>
      <c r="T205" s="911" t="s">
        <v>350</v>
      </c>
      <c r="U205" s="896"/>
    </row>
    <row r="206" spans="1:21" s="869" customFormat="1" hidden="1" x14ac:dyDescent="0.2">
      <c r="A206" s="361" t="s">
        <v>240</v>
      </c>
      <c r="B206" s="355" t="s">
        <v>640</v>
      </c>
      <c r="C206" s="362">
        <v>7</v>
      </c>
      <c r="D206" s="362">
        <v>2</v>
      </c>
      <c r="E206" s="363"/>
      <c r="F206" s="835"/>
      <c r="G206" s="359">
        <f>G207</f>
        <v>0</v>
      </c>
      <c r="H206" s="359">
        <f>H207</f>
        <v>0</v>
      </c>
      <c r="I206" s="360">
        <f t="shared" si="141"/>
        <v>0</v>
      </c>
      <c r="J206" s="359">
        <f>J207</f>
        <v>0</v>
      </c>
      <c r="K206" s="360">
        <f t="shared" si="137"/>
        <v>0</v>
      </c>
      <c r="L206" s="359">
        <f>L207</f>
        <v>0</v>
      </c>
      <c r="M206" s="360">
        <f t="shared" si="138"/>
        <v>0</v>
      </c>
      <c r="N206" s="359">
        <f>N207</f>
        <v>10118.1</v>
      </c>
      <c r="O206" s="360">
        <f t="shared" si="121"/>
        <v>10118.1</v>
      </c>
      <c r="P206" s="359">
        <f>P207</f>
        <v>0</v>
      </c>
      <c r="Q206" s="360">
        <f t="shared" si="122"/>
        <v>10118.1</v>
      </c>
      <c r="R206" s="359"/>
      <c r="S206" s="359"/>
      <c r="T206" s="910"/>
      <c r="U206" s="899"/>
    </row>
    <row r="207" spans="1:21" s="869" customFormat="1" ht="25.5" x14ac:dyDescent="0.2">
      <c r="A207" s="361" t="s">
        <v>732</v>
      </c>
      <c r="B207" s="355" t="s">
        <v>640</v>
      </c>
      <c r="C207" s="362">
        <v>7</v>
      </c>
      <c r="D207" s="362">
        <v>2</v>
      </c>
      <c r="E207" s="363">
        <v>5225602</v>
      </c>
      <c r="F207" s="835" t="s">
        <v>358</v>
      </c>
      <c r="G207" s="359">
        <f>G208+G210</f>
        <v>0</v>
      </c>
      <c r="H207" s="359">
        <f>H208+H210</f>
        <v>0</v>
      </c>
      <c r="I207" s="360">
        <f t="shared" si="141"/>
        <v>0</v>
      </c>
      <c r="J207" s="359">
        <f>J208+J210</f>
        <v>0</v>
      </c>
      <c r="K207" s="360">
        <f t="shared" si="137"/>
        <v>0</v>
      </c>
      <c r="L207" s="359">
        <f>L208+L210</f>
        <v>0</v>
      </c>
      <c r="M207" s="360">
        <f t="shared" si="138"/>
        <v>0</v>
      </c>
      <c r="N207" s="359">
        <f>N208+N210</f>
        <v>10118.1</v>
      </c>
      <c r="O207" s="360">
        <f t="shared" si="121"/>
        <v>10118.1</v>
      </c>
      <c r="P207" s="359">
        <f>P208+P210</f>
        <v>0</v>
      </c>
      <c r="Q207" s="360">
        <f t="shared" si="122"/>
        <v>10118.1</v>
      </c>
      <c r="R207" s="359"/>
      <c r="S207" s="359"/>
      <c r="T207" s="910"/>
      <c r="U207" s="899"/>
    </row>
    <row r="208" spans="1:21" x14ac:dyDescent="0.2">
      <c r="A208" s="312" t="s">
        <v>582</v>
      </c>
      <c r="B208" s="299" t="s">
        <v>640</v>
      </c>
      <c r="C208" s="293">
        <v>7</v>
      </c>
      <c r="D208" s="293">
        <v>2</v>
      </c>
      <c r="E208" s="294">
        <v>5225602</v>
      </c>
      <c r="F208" s="836">
        <v>610</v>
      </c>
      <c r="G208" s="317">
        <f>G209</f>
        <v>0</v>
      </c>
      <c r="H208" s="317">
        <f>H209</f>
        <v>0</v>
      </c>
      <c r="I208" s="360">
        <f t="shared" si="141"/>
        <v>0</v>
      </c>
      <c r="J208" s="317">
        <f>J209</f>
        <v>0</v>
      </c>
      <c r="K208" s="360">
        <f t="shared" si="137"/>
        <v>0</v>
      </c>
      <c r="L208" s="317">
        <f>L209</f>
        <v>0</v>
      </c>
      <c r="M208" s="360">
        <f t="shared" si="138"/>
        <v>0</v>
      </c>
      <c r="N208" s="317">
        <f>N209</f>
        <v>9868.1</v>
      </c>
      <c r="O208" s="360">
        <f t="shared" si="121"/>
        <v>9868.1</v>
      </c>
      <c r="P208" s="317">
        <f>P209</f>
        <v>0</v>
      </c>
      <c r="Q208" s="360">
        <f t="shared" si="122"/>
        <v>9868.1</v>
      </c>
      <c r="R208" s="317"/>
      <c r="S208" s="317"/>
      <c r="T208" s="911"/>
      <c r="U208" s="896"/>
    </row>
    <row r="209" spans="1:21" x14ac:dyDescent="0.2">
      <c r="A209" s="312" t="s">
        <v>584</v>
      </c>
      <c r="B209" s="299" t="s">
        <v>640</v>
      </c>
      <c r="C209" s="293">
        <v>7</v>
      </c>
      <c r="D209" s="293">
        <v>2</v>
      </c>
      <c r="E209" s="294">
        <v>5225602</v>
      </c>
      <c r="F209" s="836">
        <v>612</v>
      </c>
      <c r="G209" s="317"/>
      <c r="H209" s="317"/>
      <c r="I209" s="360">
        <f t="shared" si="141"/>
        <v>0</v>
      </c>
      <c r="J209" s="317"/>
      <c r="K209" s="360">
        <f t="shared" si="137"/>
        <v>0</v>
      </c>
      <c r="L209" s="317"/>
      <c r="M209" s="360">
        <f t="shared" si="138"/>
        <v>0</v>
      </c>
      <c r="N209" s="317">
        <v>9868.1</v>
      </c>
      <c r="O209" s="360">
        <f t="shared" si="121"/>
        <v>9868.1</v>
      </c>
      <c r="P209" s="317"/>
      <c r="Q209" s="360">
        <f t="shared" si="122"/>
        <v>9868.1</v>
      </c>
      <c r="R209" s="317"/>
      <c r="S209" s="317"/>
      <c r="T209" s="911"/>
      <c r="U209" s="896"/>
    </row>
    <row r="210" spans="1:21" x14ac:dyDescent="0.2">
      <c r="A210" s="312" t="s">
        <v>598</v>
      </c>
      <c r="B210" s="299" t="s">
        <v>640</v>
      </c>
      <c r="C210" s="293">
        <v>7</v>
      </c>
      <c r="D210" s="293">
        <v>2</v>
      </c>
      <c r="E210" s="294">
        <v>5225602</v>
      </c>
      <c r="F210" s="836">
        <v>620</v>
      </c>
      <c r="G210" s="317">
        <f>G211</f>
        <v>0</v>
      </c>
      <c r="H210" s="317">
        <f>H211</f>
        <v>0</v>
      </c>
      <c r="I210" s="360">
        <f t="shared" si="141"/>
        <v>0</v>
      </c>
      <c r="J210" s="317">
        <f>J211</f>
        <v>0</v>
      </c>
      <c r="K210" s="360">
        <f t="shared" si="137"/>
        <v>0</v>
      </c>
      <c r="L210" s="317">
        <f>L211</f>
        <v>0</v>
      </c>
      <c r="M210" s="360">
        <f t="shared" si="138"/>
        <v>0</v>
      </c>
      <c r="N210" s="317">
        <f>N211</f>
        <v>250</v>
      </c>
      <c r="O210" s="360">
        <f t="shared" si="121"/>
        <v>250</v>
      </c>
      <c r="P210" s="317">
        <f>P211</f>
        <v>0</v>
      </c>
      <c r="Q210" s="360">
        <f t="shared" si="122"/>
        <v>250</v>
      </c>
      <c r="R210" s="317"/>
      <c r="S210" s="317"/>
      <c r="T210" s="911"/>
      <c r="U210" s="896"/>
    </row>
    <row r="211" spans="1:21" ht="18" customHeight="1" x14ac:dyDescent="0.2">
      <c r="A211" s="312" t="s">
        <v>600</v>
      </c>
      <c r="B211" s="299" t="s">
        <v>640</v>
      </c>
      <c r="C211" s="293">
        <v>7</v>
      </c>
      <c r="D211" s="293">
        <v>2</v>
      </c>
      <c r="E211" s="294">
        <v>5225602</v>
      </c>
      <c r="F211" s="836">
        <v>622</v>
      </c>
      <c r="G211" s="317"/>
      <c r="H211" s="317"/>
      <c r="I211" s="360">
        <f t="shared" si="141"/>
        <v>0</v>
      </c>
      <c r="J211" s="317"/>
      <c r="K211" s="360">
        <f t="shared" si="137"/>
        <v>0</v>
      </c>
      <c r="L211" s="317"/>
      <c r="M211" s="360">
        <f t="shared" si="138"/>
        <v>0</v>
      </c>
      <c r="N211" s="317">
        <v>250</v>
      </c>
      <c r="O211" s="360">
        <f t="shared" ref="O211:O217" si="146">M211+N211</f>
        <v>250</v>
      </c>
      <c r="P211" s="317"/>
      <c r="Q211" s="360">
        <f t="shared" ref="Q211:Q217" si="147">O211+P211</f>
        <v>250</v>
      </c>
      <c r="R211" s="317"/>
      <c r="S211" s="317"/>
      <c r="T211" s="911"/>
      <c r="U211" s="896"/>
    </row>
    <row r="212" spans="1:21" s="869" customFormat="1" ht="13.5" customHeight="1" x14ac:dyDescent="0.2">
      <c r="A212" s="361" t="s">
        <v>252</v>
      </c>
      <c r="B212" s="355" t="s">
        <v>640</v>
      </c>
      <c r="C212" s="362">
        <v>7</v>
      </c>
      <c r="D212" s="362">
        <v>7</v>
      </c>
      <c r="E212" s="363" t="s">
        <v>358</v>
      </c>
      <c r="F212" s="835" t="s">
        <v>358</v>
      </c>
      <c r="G212" s="359">
        <f>G215</f>
        <v>3183.4</v>
      </c>
      <c r="H212" s="359">
        <f>H215</f>
        <v>2711</v>
      </c>
      <c r="I212" s="360">
        <f t="shared" si="141"/>
        <v>5894.4</v>
      </c>
      <c r="J212" s="359">
        <f>J215</f>
        <v>0</v>
      </c>
      <c r="K212" s="360">
        <f t="shared" si="137"/>
        <v>5894.4</v>
      </c>
      <c r="L212" s="359">
        <f>L215</f>
        <v>0</v>
      </c>
      <c r="M212" s="360">
        <f t="shared" si="138"/>
        <v>5894.4</v>
      </c>
      <c r="N212" s="359">
        <f>N215</f>
        <v>0</v>
      </c>
      <c r="O212" s="360">
        <f t="shared" si="146"/>
        <v>5894.4</v>
      </c>
      <c r="P212" s="359">
        <f>P215</f>
        <v>-1645</v>
      </c>
      <c r="Q212" s="360">
        <f t="shared" si="147"/>
        <v>4249.3999999999996</v>
      </c>
      <c r="R212" s="359">
        <f>R215</f>
        <v>2069.3000000000002</v>
      </c>
      <c r="S212" s="359">
        <v>0</v>
      </c>
      <c r="T212" s="910" t="s">
        <v>350</v>
      </c>
      <c r="U212" s="899"/>
    </row>
    <row r="213" spans="1:21" s="869" customFormat="1" ht="13.5" hidden="1" customHeight="1" x14ac:dyDescent="0.2">
      <c r="A213" s="361" t="s">
        <v>626</v>
      </c>
      <c r="B213" s="355" t="s">
        <v>640</v>
      </c>
      <c r="C213" s="362">
        <v>7</v>
      </c>
      <c r="D213" s="362">
        <v>7</v>
      </c>
      <c r="E213" s="363">
        <v>4320200</v>
      </c>
      <c r="F213" s="835" t="s">
        <v>358</v>
      </c>
      <c r="G213" s="359">
        <v>6020.5</v>
      </c>
      <c r="H213" s="359">
        <v>6020.5</v>
      </c>
      <c r="I213" s="360">
        <f t="shared" si="141"/>
        <v>12041</v>
      </c>
      <c r="J213" s="359">
        <v>6020.5</v>
      </c>
      <c r="K213" s="360">
        <f t="shared" si="137"/>
        <v>18061.5</v>
      </c>
      <c r="L213" s="359">
        <v>6020.5</v>
      </c>
      <c r="M213" s="360">
        <f t="shared" si="138"/>
        <v>24082</v>
      </c>
      <c r="N213" s="359">
        <v>6020.5</v>
      </c>
      <c r="O213" s="360">
        <f t="shared" si="146"/>
        <v>30102.5</v>
      </c>
      <c r="P213" s="359">
        <v>6020.5</v>
      </c>
      <c r="Q213" s="360">
        <f t="shared" si="147"/>
        <v>36123</v>
      </c>
      <c r="R213" s="359">
        <v>6020.5</v>
      </c>
      <c r="S213" s="359">
        <v>0</v>
      </c>
      <c r="T213" s="910" t="s">
        <v>350</v>
      </c>
      <c r="U213" s="899"/>
    </row>
    <row r="214" spans="1:21" s="869" customFormat="1" ht="52.5" hidden="1" customHeight="1" x14ac:dyDescent="0.2">
      <c r="A214" s="361" t="s">
        <v>729</v>
      </c>
      <c r="B214" s="355" t="s">
        <v>640</v>
      </c>
      <c r="C214" s="362">
        <v>7</v>
      </c>
      <c r="D214" s="362">
        <v>7</v>
      </c>
      <c r="E214" s="363">
        <v>4320200</v>
      </c>
      <c r="F214" s="835" t="s">
        <v>358</v>
      </c>
      <c r="G214" s="359">
        <v>6020.5</v>
      </c>
      <c r="H214" s="359">
        <v>6020.5</v>
      </c>
      <c r="I214" s="360">
        <f t="shared" si="141"/>
        <v>12041</v>
      </c>
      <c r="J214" s="359">
        <v>6020.5</v>
      </c>
      <c r="K214" s="360">
        <f t="shared" si="137"/>
        <v>18061.5</v>
      </c>
      <c r="L214" s="359">
        <v>6020.5</v>
      </c>
      <c r="M214" s="360">
        <f t="shared" si="138"/>
        <v>24082</v>
      </c>
      <c r="N214" s="359">
        <v>6020.5</v>
      </c>
      <c r="O214" s="360">
        <f t="shared" si="146"/>
        <v>30102.5</v>
      </c>
      <c r="P214" s="359">
        <v>6020.5</v>
      </c>
      <c r="Q214" s="360">
        <f t="shared" si="147"/>
        <v>36123</v>
      </c>
      <c r="R214" s="359">
        <v>6020.5</v>
      </c>
      <c r="S214" s="359">
        <v>0</v>
      </c>
      <c r="T214" s="910" t="s">
        <v>350</v>
      </c>
      <c r="U214" s="899"/>
    </row>
    <row r="215" spans="1:21" s="869" customFormat="1" ht="39" customHeight="1" x14ac:dyDescent="0.2">
      <c r="A215" s="361" t="s">
        <v>730</v>
      </c>
      <c r="B215" s="355" t="s">
        <v>640</v>
      </c>
      <c r="C215" s="362">
        <v>7</v>
      </c>
      <c r="D215" s="362">
        <v>7</v>
      </c>
      <c r="E215" s="363">
        <v>4320200</v>
      </c>
      <c r="F215" s="835" t="s">
        <v>358</v>
      </c>
      <c r="G215" s="359">
        <f>G216</f>
        <v>3183.4</v>
      </c>
      <c r="H215" s="359">
        <f>H216</f>
        <v>2711</v>
      </c>
      <c r="I215" s="360">
        <f t="shared" si="141"/>
        <v>5894.4</v>
      </c>
      <c r="J215" s="359">
        <f>J216</f>
        <v>0</v>
      </c>
      <c r="K215" s="360">
        <f t="shared" si="137"/>
        <v>5894.4</v>
      </c>
      <c r="L215" s="359">
        <f>L216</f>
        <v>0</v>
      </c>
      <c r="M215" s="360">
        <f t="shared" si="138"/>
        <v>5894.4</v>
      </c>
      <c r="N215" s="359">
        <f>N216</f>
        <v>0</v>
      </c>
      <c r="O215" s="360">
        <f t="shared" si="146"/>
        <v>5894.4</v>
      </c>
      <c r="P215" s="359">
        <f>P216</f>
        <v>-1645</v>
      </c>
      <c r="Q215" s="360">
        <f t="shared" si="147"/>
        <v>4249.3999999999996</v>
      </c>
      <c r="R215" s="359">
        <f>R216</f>
        <v>2069.3000000000002</v>
      </c>
      <c r="S215" s="359">
        <v>0</v>
      </c>
      <c r="T215" s="910" t="s">
        <v>350</v>
      </c>
      <c r="U215" s="899"/>
    </row>
    <row r="216" spans="1:21" ht="13.5" customHeight="1" x14ac:dyDescent="0.2">
      <c r="A216" s="312" t="s">
        <v>598</v>
      </c>
      <c r="B216" s="299" t="s">
        <v>640</v>
      </c>
      <c r="C216" s="293">
        <v>7</v>
      </c>
      <c r="D216" s="293">
        <v>7</v>
      </c>
      <c r="E216" s="294">
        <v>4320200</v>
      </c>
      <c r="F216" s="836">
        <v>620</v>
      </c>
      <c r="G216" s="317">
        <f>G217</f>
        <v>3183.4</v>
      </c>
      <c r="H216" s="317">
        <f>H217</f>
        <v>2711</v>
      </c>
      <c r="I216" s="318">
        <f t="shared" si="141"/>
        <v>5894.4</v>
      </c>
      <c r="J216" s="317">
        <f>J217</f>
        <v>0</v>
      </c>
      <c r="K216" s="318">
        <f t="shared" si="137"/>
        <v>5894.4</v>
      </c>
      <c r="L216" s="317">
        <f>L217</f>
        <v>0</v>
      </c>
      <c r="M216" s="318">
        <f t="shared" si="138"/>
        <v>5894.4</v>
      </c>
      <c r="N216" s="317">
        <f>N217</f>
        <v>0</v>
      </c>
      <c r="O216" s="318">
        <f t="shared" si="146"/>
        <v>5894.4</v>
      </c>
      <c r="P216" s="317">
        <f>P217</f>
        <v>-1645</v>
      </c>
      <c r="Q216" s="318">
        <f t="shared" si="147"/>
        <v>4249.3999999999996</v>
      </c>
      <c r="R216" s="317">
        <f>R217</f>
        <v>2069.3000000000002</v>
      </c>
      <c r="S216" s="317">
        <v>0</v>
      </c>
      <c r="T216" s="911" t="s">
        <v>350</v>
      </c>
      <c r="U216" s="896"/>
    </row>
    <row r="217" spans="1:21" ht="17.25" customHeight="1" x14ac:dyDescent="0.2">
      <c r="A217" s="312" t="s">
        <v>600</v>
      </c>
      <c r="B217" s="299" t="s">
        <v>640</v>
      </c>
      <c r="C217" s="293">
        <v>7</v>
      </c>
      <c r="D217" s="293">
        <v>7</v>
      </c>
      <c r="E217" s="294">
        <v>4320200</v>
      </c>
      <c r="F217" s="836">
        <v>622</v>
      </c>
      <c r="G217" s="317">
        <v>3183.4</v>
      </c>
      <c r="H217" s="317">
        <v>2711</v>
      </c>
      <c r="I217" s="318">
        <f t="shared" si="141"/>
        <v>5894.4</v>
      </c>
      <c r="J217" s="317"/>
      <c r="K217" s="318">
        <f t="shared" si="137"/>
        <v>5894.4</v>
      </c>
      <c r="L217" s="317"/>
      <c r="M217" s="318">
        <f t="shared" si="138"/>
        <v>5894.4</v>
      </c>
      <c r="N217" s="317"/>
      <c r="O217" s="318">
        <f t="shared" si="146"/>
        <v>5894.4</v>
      </c>
      <c r="P217" s="317">
        <v>-1645</v>
      </c>
      <c r="Q217" s="318">
        <f t="shared" si="147"/>
        <v>4249.3999999999996</v>
      </c>
      <c r="R217" s="317">
        <v>2069.3000000000002</v>
      </c>
      <c r="S217" s="317">
        <v>0</v>
      </c>
      <c r="T217" s="911" t="s">
        <v>350</v>
      </c>
      <c r="U217" s="896"/>
    </row>
    <row r="218" spans="1:21" s="869" customFormat="1" ht="17.25" hidden="1" customHeight="1" x14ac:dyDescent="0.2">
      <c r="A218" s="361" t="s">
        <v>364</v>
      </c>
      <c r="B218" s="355" t="s">
        <v>640</v>
      </c>
      <c r="C218" s="362">
        <v>7</v>
      </c>
      <c r="D218" s="362">
        <v>9</v>
      </c>
      <c r="E218" s="363" t="s">
        <v>358</v>
      </c>
      <c r="F218" s="835" t="s">
        <v>358</v>
      </c>
      <c r="G218" s="359">
        <f>SUM(G219+G222)</f>
        <v>0</v>
      </c>
      <c r="H218" s="359"/>
      <c r="I218" s="359"/>
      <c r="J218" s="359"/>
      <c r="K218" s="359"/>
      <c r="L218" s="359"/>
      <c r="M218" s="359">
        <f>M222</f>
        <v>0</v>
      </c>
      <c r="N218" s="359">
        <f>N222</f>
        <v>0</v>
      </c>
      <c r="O218" s="359">
        <f>SUM(M218:N218)</f>
        <v>0</v>
      </c>
      <c r="P218" s="359"/>
      <c r="Q218" s="359"/>
      <c r="R218" s="359">
        <f>SUM(R219+R222)</f>
        <v>0</v>
      </c>
      <c r="S218" s="359">
        <v>0</v>
      </c>
      <c r="T218" s="910" t="s">
        <v>350</v>
      </c>
      <c r="U218" s="899"/>
    </row>
    <row r="219" spans="1:21" ht="17.25" hidden="1" customHeight="1" x14ac:dyDescent="0.2">
      <c r="A219" s="315" t="s">
        <v>1161</v>
      </c>
      <c r="B219" s="299" t="s">
        <v>640</v>
      </c>
      <c r="C219" s="293">
        <v>7</v>
      </c>
      <c r="D219" s="293">
        <v>9</v>
      </c>
      <c r="E219" s="294">
        <v>4362100</v>
      </c>
      <c r="F219" s="836"/>
      <c r="G219" s="317">
        <f>SUM(G220)</f>
        <v>0</v>
      </c>
      <c r="H219" s="317"/>
      <c r="I219" s="317"/>
      <c r="J219" s="317"/>
      <c r="K219" s="317"/>
      <c r="L219" s="317"/>
      <c r="M219" s="317"/>
      <c r="N219" s="317"/>
      <c r="O219" s="359">
        <f t="shared" ref="O219:O230" si="148">SUM(M219:N219)</f>
        <v>0</v>
      </c>
      <c r="P219" s="359"/>
      <c r="Q219" s="359"/>
      <c r="R219" s="317"/>
      <c r="S219" s="317"/>
      <c r="T219" s="911"/>
      <c r="U219" s="896"/>
    </row>
    <row r="220" spans="1:21" ht="17.25" hidden="1" customHeight="1" x14ac:dyDescent="0.2">
      <c r="A220" s="312" t="s">
        <v>598</v>
      </c>
      <c r="B220" s="299" t="s">
        <v>640</v>
      </c>
      <c r="C220" s="293">
        <v>7</v>
      </c>
      <c r="D220" s="293">
        <v>9</v>
      </c>
      <c r="E220" s="294">
        <v>4362100</v>
      </c>
      <c r="F220" s="836">
        <v>620</v>
      </c>
      <c r="G220" s="317">
        <f>SUM(G221)</f>
        <v>0</v>
      </c>
      <c r="H220" s="317"/>
      <c r="I220" s="317"/>
      <c r="J220" s="317"/>
      <c r="K220" s="317"/>
      <c r="L220" s="317"/>
      <c r="M220" s="317"/>
      <c r="N220" s="317"/>
      <c r="O220" s="359">
        <f t="shared" si="148"/>
        <v>0</v>
      </c>
      <c r="P220" s="359"/>
      <c r="Q220" s="359"/>
      <c r="R220" s="317"/>
      <c r="S220" s="317"/>
      <c r="T220" s="911"/>
      <c r="U220" s="896"/>
    </row>
    <row r="221" spans="1:21" ht="17.25" hidden="1" customHeight="1" x14ac:dyDescent="0.2">
      <c r="A221" s="312" t="s">
        <v>600</v>
      </c>
      <c r="B221" s="299" t="s">
        <v>640</v>
      </c>
      <c r="C221" s="293">
        <v>7</v>
      </c>
      <c r="D221" s="293">
        <v>9</v>
      </c>
      <c r="E221" s="294">
        <v>4362100</v>
      </c>
      <c r="F221" s="836">
        <v>622</v>
      </c>
      <c r="G221" s="317">
        <v>0</v>
      </c>
      <c r="H221" s="317"/>
      <c r="I221" s="317"/>
      <c r="J221" s="317"/>
      <c r="K221" s="317"/>
      <c r="L221" s="317"/>
      <c r="M221" s="317"/>
      <c r="N221" s="317"/>
      <c r="O221" s="359">
        <f t="shared" si="148"/>
        <v>0</v>
      </c>
      <c r="P221" s="359"/>
      <c r="Q221" s="359"/>
      <c r="R221" s="317"/>
      <c r="S221" s="317"/>
      <c r="T221" s="911"/>
      <c r="U221" s="896"/>
    </row>
    <row r="222" spans="1:21" s="869" customFormat="1" ht="13.5" hidden="1" customHeight="1" x14ac:dyDescent="0.2">
      <c r="A222" s="361" t="s">
        <v>585</v>
      </c>
      <c r="B222" s="355" t="s">
        <v>640</v>
      </c>
      <c r="C222" s="362">
        <v>7</v>
      </c>
      <c r="D222" s="362">
        <v>9</v>
      </c>
      <c r="E222" s="363">
        <v>5220000</v>
      </c>
      <c r="F222" s="835" t="s">
        <v>358</v>
      </c>
      <c r="G222" s="359">
        <f>G223</f>
        <v>0</v>
      </c>
      <c r="H222" s="359"/>
      <c r="I222" s="359"/>
      <c r="J222" s="359"/>
      <c r="K222" s="359"/>
      <c r="L222" s="359"/>
      <c r="M222" s="359">
        <f>M223</f>
        <v>0</v>
      </c>
      <c r="N222" s="359">
        <f>N223</f>
        <v>0</v>
      </c>
      <c r="O222" s="359">
        <f t="shared" si="148"/>
        <v>0</v>
      </c>
      <c r="P222" s="359"/>
      <c r="Q222" s="359"/>
      <c r="R222" s="359">
        <f>R223</f>
        <v>0</v>
      </c>
      <c r="S222" s="359">
        <v>0</v>
      </c>
      <c r="T222" s="910" t="s">
        <v>350</v>
      </c>
      <c r="U222" s="899"/>
    </row>
    <row r="223" spans="1:21" ht="23.25" hidden="1" customHeight="1" x14ac:dyDescent="0.2">
      <c r="A223" s="312" t="s">
        <v>727</v>
      </c>
      <c r="B223" s="299" t="s">
        <v>640</v>
      </c>
      <c r="C223" s="293">
        <v>7</v>
      </c>
      <c r="D223" s="293">
        <v>9</v>
      </c>
      <c r="E223" s="294">
        <v>5225600</v>
      </c>
      <c r="F223" s="836" t="s">
        <v>358</v>
      </c>
      <c r="G223" s="317">
        <f>G224</f>
        <v>0</v>
      </c>
      <c r="H223" s="317"/>
      <c r="I223" s="317"/>
      <c r="J223" s="317"/>
      <c r="K223" s="317"/>
      <c r="L223" s="317"/>
      <c r="M223" s="317">
        <f>M228</f>
        <v>0</v>
      </c>
      <c r="N223" s="317">
        <f>N228</f>
        <v>0</v>
      </c>
      <c r="O223" s="317">
        <f t="shared" si="148"/>
        <v>0</v>
      </c>
      <c r="P223" s="317"/>
      <c r="Q223" s="317"/>
      <c r="R223" s="317">
        <f>R224</f>
        <v>0</v>
      </c>
      <c r="S223" s="317">
        <v>0</v>
      </c>
      <c r="T223" s="911" t="s">
        <v>350</v>
      </c>
      <c r="U223" s="896"/>
    </row>
    <row r="224" spans="1:21" ht="17.25" hidden="1" customHeight="1" x14ac:dyDescent="0.2">
      <c r="A224" s="312" t="s">
        <v>731</v>
      </c>
      <c r="B224" s="299" t="s">
        <v>640</v>
      </c>
      <c r="C224" s="293">
        <v>7</v>
      </c>
      <c r="D224" s="293">
        <v>9</v>
      </c>
      <c r="E224" s="294">
        <v>5225601</v>
      </c>
      <c r="F224" s="836" t="s">
        <v>358</v>
      </c>
      <c r="G224" s="317">
        <f t="shared" ref="G224:G225" si="149">G225</f>
        <v>0</v>
      </c>
      <c r="H224" s="317"/>
      <c r="I224" s="317"/>
      <c r="J224" s="317"/>
      <c r="K224" s="317"/>
      <c r="L224" s="317"/>
      <c r="M224" s="317"/>
      <c r="N224" s="317"/>
      <c r="O224" s="317">
        <f t="shared" si="148"/>
        <v>0</v>
      </c>
      <c r="P224" s="317"/>
      <c r="Q224" s="317"/>
      <c r="R224" s="317">
        <v>0</v>
      </c>
      <c r="S224" s="317">
        <v>0</v>
      </c>
      <c r="T224" s="911" t="s">
        <v>350</v>
      </c>
      <c r="U224" s="896"/>
    </row>
    <row r="225" spans="1:21" ht="24" hidden="1" customHeight="1" x14ac:dyDescent="0.2">
      <c r="A225" s="312" t="s">
        <v>596</v>
      </c>
      <c r="B225" s="299" t="s">
        <v>640</v>
      </c>
      <c r="C225" s="293">
        <v>7</v>
      </c>
      <c r="D225" s="293">
        <v>9</v>
      </c>
      <c r="E225" s="294">
        <v>5225601</v>
      </c>
      <c r="F225" s="836">
        <v>600</v>
      </c>
      <c r="G225" s="317">
        <f t="shared" si="149"/>
        <v>0</v>
      </c>
      <c r="H225" s="317"/>
      <c r="I225" s="317"/>
      <c r="J225" s="317"/>
      <c r="K225" s="317"/>
      <c r="L225" s="317"/>
      <c r="M225" s="317"/>
      <c r="N225" s="317"/>
      <c r="O225" s="317">
        <f t="shared" si="148"/>
        <v>0</v>
      </c>
      <c r="P225" s="317"/>
      <c r="Q225" s="317"/>
      <c r="R225" s="317"/>
      <c r="S225" s="317"/>
      <c r="T225" s="911"/>
      <c r="U225" s="896"/>
    </row>
    <row r="226" spans="1:21" ht="19.5" hidden="1" customHeight="1" x14ac:dyDescent="0.2">
      <c r="A226" s="312" t="s">
        <v>582</v>
      </c>
      <c r="B226" s="299" t="s">
        <v>640</v>
      </c>
      <c r="C226" s="293">
        <v>7</v>
      </c>
      <c r="D226" s="293">
        <v>9</v>
      </c>
      <c r="E226" s="294">
        <v>5225601</v>
      </c>
      <c r="F226" s="836">
        <v>610</v>
      </c>
      <c r="G226" s="317"/>
      <c r="H226" s="317"/>
      <c r="I226" s="317"/>
      <c r="J226" s="317"/>
      <c r="K226" s="317"/>
      <c r="L226" s="317"/>
      <c r="M226" s="317"/>
      <c r="N226" s="317"/>
      <c r="O226" s="317">
        <f t="shared" si="148"/>
        <v>0</v>
      </c>
      <c r="P226" s="317"/>
      <c r="Q226" s="317"/>
      <c r="R226" s="317">
        <v>0</v>
      </c>
      <c r="S226" s="317">
        <v>0</v>
      </c>
      <c r="T226" s="911" t="s">
        <v>350</v>
      </c>
      <c r="U226" s="896"/>
    </row>
    <row r="227" spans="1:21" ht="44.25" hidden="1" customHeight="1" x14ac:dyDescent="0.2">
      <c r="A227" s="312" t="s">
        <v>597</v>
      </c>
      <c r="B227" s="299" t="s">
        <v>640</v>
      </c>
      <c r="C227" s="293">
        <v>7</v>
      </c>
      <c r="D227" s="293">
        <v>9</v>
      </c>
      <c r="E227" s="294">
        <v>5225601</v>
      </c>
      <c r="F227" s="836">
        <v>611</v>
      </c>
      <c r="G227" s="317">
        <v>0</v>
      </c>
      <c r="H227" s="317"/>
      <c r="I227" s="317"/>
      <c r="J227" s="317"/>
      <c r="K227" s="317"/>
      <c r="L227" s="317"/>
      <c r="M227" s="317"/>
      <c r="N227" s="317"/>
      <c r="O227" s="317">
        <f t="shared" si="148"/>
        <v>0</v>
      </c>
      <c r="P227" s="317"/>
      <c r="Q227" s="317"/>
      <c r="R227" s="317">
        <v>0</v>
      </c>
      <c r="S227" s="317">
        <v>0</v>
      </c>
      <c r="T227" s="911" t="s">
        <v>350</v>
      </c>
      <c r="U227" s="896"/>
    </row>
    <row r="228" spans="1:21" ht="25.5" hidden="1" customHeight="1" x14ac:dyDescent="0.2">
      <c r="A228" s="312" t="s">
        <v>732</v>
      </c>
      <c r="B228" s="299" t="s">
        <v>640</v>
      </c>
      <c r="C228" s="293">
        <v>7</v>
      </c>
      <c r="D228" s="293">
        <v>9</v>
      </c>
      <c r="E228" s="294">
        <v>5225602</v>
      </c>
      <c r="F228" s="836" t="s">
        <v>358</v>
      </c>
      <c r="G228" s="317" t="e">
        <f>G230</f>
        <v>#REF!</v>
      </c>
      <c r="H228" s="317"/>
      <c r="I228" s="317"/>
      <c r="J228" s="317"/>
      <c r="K228" s="317"/>
      <c r="L228" s="317"/>
      <c r="M228" s="317">
        <f>M229</f>
        <v>0</v>
      </c>
      <c r="N228" s="317">
        <f>N229</f>
        <v>0</v>
      </c>
      <c r="O228" s="317">
        <f t="shared" si="148"/>
        <v>0</v>
      </c>
      <c r="P228" s="317"/>
      <c r="Q228" s="317"/>
      <c r="R228" s="317"/>
      <c r="S228" s="317">
        <v>0</v>
      </c>
      <c r="T228" s="911" t="s">
        <v>350</v>
      </c>
      <c r="U228" s="896"/>
    </row>
    <row r="229" spans="1:21" ht="18.75" hidden="1" customHeight="1" x14ac:dyDescent="0.2">
      <c r="A229" s="312" t="s">
        <v>725</v>
      </c>
      <c r="B229" s="299" t="s">
        <v>640</v>
      </c>
      <c r="C229" s="293">
        <v>7</v>
      </c>
      <c r="D229" s="293">
        <v>9</v>
      </c>
      <c r="E229" s="294">
        <v>5225602</v>
      </c>
      <c r="F229" s="836">
        <v>240</v>
      </c>
      <c r="G229" s="317"/>
      <c r="H229" s="317"/>
      <c r="I229" s="317"/>
      <c r="J229" s="317"/>
      <c r="K229" s="317"/>
      <c r="L229" s="317"/>
      <c r="M229" s="317">
        <f>M230</f>
        <v>0</v>
      </c>
      <c r="N229" s="317">
        <f>N230</f>
        <v>0</v>
      </c>
      <c r="O229" s="317">
        <f t="shared" si="148"/>
        <v>0</v>
      </c>
      <c r="P229" s="317"/>
      <c r="Q229" s="317"/>
      <c r="R229" s="317"/>
      <c r="S229" s="317"/>
      <c r="T229" s="911"/>
      <c r="U229" s="896"/>
    </row>
    <row r="230" spans="1:21" ht="13.5" hidden="1" customHeight="1" x14ac:dyDescent="0.2">
      <c r="A230" s="312" t="s">
        <v>804</v>
      </c>
      <c r="B230" s="299" t="s">
        <v>640</v>
      </c>
      <c r="C230" s="293">
        <v>7</v>
      </c>
      <c r="D230" s="293">
        <v>9</v>
      </c>
      <c r="E230" s="294">
        <v>5225602</v>
      </c>
      <c r="F230" s="836">
        <v>244</v>
      </c>
      <c r="G230" s="317" t="e">
        <f>#REF!</f>
        <v>#REF!</v>
      </c>
      <c r="H230" s="317"/>
      <c r="I230" s="317"/>
      <c r="J230" s="317"/>
      <c r="K230" s="317"/>
      <c r="L230" s="317"/>
      <c r="M230" s="317"/>
      <c r="N230" s="317"/>
      <c r="O230" s="317">
        <f t="shared" si="148"/>
        <v>0</v>
      </c>
      <c r="P230" s="317"/>
      <c r="Q230" s="317"/>
      <c r="R230" s="317"/>
      <c r="S230" s="317"/>
      <c r="T230" s="911" t="s">
        <v>350</v>
      </c>
      <c r="U230" s="896"/>
    </row>
  </sheetData>
  <mergeCells count="13">
    <mergeCell ref="R8:R9"/>
    <mergeCell ref="S8:S9"/>
    <mergeCell ref="R1:S1"/>
    <mergeCell ref="R2:S2"/>
    <mergeCell ref="R4:S4"/>
    <mergeCell ref="A6:S6"/>
    <mergeCell ref="A8:A9"/>
    <mergeCell ref="B8:B9"/>
    <mergeCell ref="C8:C9"/>
    <mergeCell ref="D8:D9"/>
    <mergeCell ref="E8:E9"/>
    <mergeCell ref="F8:F9"/>
    <mergeCell ref="O8:Q8"/>
  </mergeCells>
  <pageMargins left="1.1811023622047245" right="0.39370078740157483" top="0.62992125984251968" bottom="0.47244094488188981" header="0.19685039370078741" footer="0.23622047244094491"/>
  <pageSetup paperSize="9" scale="61" fitToHeight="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8"/>
  <sheetViews>
    <sheetView workbookViewId="0">
      <selection activeCell="A143" sqref="A143"/>
    </sheetView>
  </sheetViews>
  <sheetFormatPr defaultColWidth="9.140625" defaultRowHeight="15" x14ac:dyDescent="0.2"/>
  <cols>
    <col min="1" max="1" width="75.28515625" style="212" customWidth="1"/>
    <col min="2" max="2" width="4.28515625" style="288" customWidth="1"/>
    <col min="3" max="3" width="4.7109375" style="288" customWidth="1"/>
    <col min="4" max="4" width="4.42578125" style="288" customWidth="1"/>
    <col min="5" max="5" width="9" style="288" customWidth="1"/>
    <col min="6" max="6" width="5.7109375" style="295" customWidth="1"/>
    <col min="7" max="7" width="12.85546875" style="772" customWidth="1"/>
    <col min="8" max="8" width="10" style="772" customWidth="1"/>
    <col min="9" max="9" width="10.140625" style="775" customWidth="1"/>
    <col min="10" max="10" width="10" style="212" customWidth="1"/>
    <col min="11" max="11" width="11" style="212" customWidth="1"/>
    <col min="12" max="12" width="1.5703125" style="212" customWidth="1"/>
    <col min="13" max="13" width="9.140625" style="212"/>
    <col min="14" max="14" width="13.7109375" style="212" customWidth="1"/>
    <col min="15" max="16384" width="9.140625" style="212"/>
  </cols>
  <sheetData>
    <row r="1" spans="1:14" ht="12.75" customHeight="1" x14ac:dyDescent="0.25">
      <c r="A1" s="210"/>
      <c r="B1" s="213"/>
      <c r="C1" s="213"/>
      <c r="D1" s="213"/>
      <c r="E1" s="213"/>
      <c r="F1" s="287"/>
      <c r="G1" s="286"/>
      <c r="H1" s="286"/>
      <c r="I1" s="1052" t="s">
        <v>1228</v>
      </c>
      <c r="J1" s="1052"/>
      <c r="K1" s="1052"/>
      <c r="L1" s="211"/>
    </row>
    <row r="2" spans="1:14" ht="12.75" customHeight="1" x14ac:dyDescent="0.25">
      <c r="A2" s="210"/>
      <c r="B2" s="213"/>
      <c r="C2" s="213"/>
      <c r="D2" s="213"/>
      <c r="E2" s="213"/>
      <c r="F2" s="287"/>
      <c r="G2" s="286"/>
      <c r="H2" s="286"/>
      <c r="I2" s="1052" t="s">
        <v>542</v>
      </c>
      <c r="J2" s="1052"/>
      <c r="K2" s="1052"/>
      <c r="L2" s="211"/>
    </row>
    <row r="3" spans="1:14" ht="12.75" customHeight="1" x14ac:dyDescent="0.25">
      <c r="A3" s="210"/>
      <c r="B3" s="213"/>
      <c r="C3" s="213"/>
      <c r="D3" s="213"/>
      <c r="E3" s="213"/>
      <c r="F3" s="287"/>
      <c r="G3" s="286"/>
      <c r="H3" s="286"/>
      <c r="I3" s="757" t="s">
        <v>352</v>
      </c>
      <c r="J3" s="757"/>
      <c r="K3" s="757"/>
      <c r="L3" s="211"/>
    </row>
    <row r="4" spans="1:14" ht="12.75" customHeight="1" x14ac:dyDescent="0.25">
      <c r="A4" s="210"/>
      <c r="B4" s="213"/>
      <c r="C4" s="213"/>
      <c r="D4" s="213"/>
      <c r="E4" s="213"/>
      <c r="F4" s="287"/>
      <c r="G4" s="286"/>
      <c r="H4" s="286"/>
      <c r="I4" s="757" t="s">
        <v>1153</v>
      </c>
      <c r="J4" s="757"/>
      <c r="K4" s="757"/>
      <c r="L4" s="744"/>
      <c r="M4" s="744"/>
    </row>
    <row r="5" spans="1:14" ht="12.75" customHeight="1" x14ac:dyDescent="0.25">
      <c r="A5" s="210"/>
      <c r="B5" s="213"/>
      <c r="C5" s="213"/>
      <c r="D5" s="213"/>
      <c r="E5" s="213"/>
      <c r="F5" s="287"/>
      <c r="G5" s="286"/>
      <c r="H5" s="286"/>
      <c r="I5" s="365"/>
      <c r="J5" s="757"/>
      <c r="K5" s="757"/>
      <c r="L5" s="211"/>
    </row>
    <row r="6" spans="1:14" s="290" customFormat="1" ht="33" customHeight="1" x14ac:dyDescent="0.25">
      <c r="A6" s="1047" t="s">
        <v>718</v>
      </c>
      <c r="B6" s="1047"/>
      <c r="C6" s="1047"/>
      <c r="D6" s="1047"/>
      <c r="E6" s="1047"/>
      <c r="F6" s="1047"/>
      <c r="G6" s="1047"/>
      <c r="H6" s="1047"/>
      <c r="I6" s="1047"/>
      <c r="J6" s="1047"/>
      <c r="K6" s="1047"/>
      <c r="L6" s="289"/>
    </row>
    <row r="7" spans="1:14" ht="12.75" customHeight="1" x14ac:dyDescent="0.25">
      <c r="A7" s="761"/>
      <c r="B7" s="291"/>
      <c r="C7" s="291"/>
      <c r="D7" s="291"/>
      <c r="E7" s="291"/>
      <c r="F7" s="292"/>
      <c r="G7" s="762"/>
      <c r="H7" s="762"/>
      <c r="I7" s="763"/>
      <c r="J7" s="761"/>
      <c r="K7" s="365" t="s">
        <v>719</v>
      </c>
      <c r="L7" s="211"/>
    </row>
    <row r="8" spans="1:14" s="777" customFormat="1" ht="29.25" customHeight="1" x14ac:dyDescent="0.2">
      <c r="A8" s="1034" t="s">
        <v>353</v>
      </c>
      <c r="B8" s="1036" t="s">
        <v>544</v>
      </c>
      <c r="C8" s="1054" t="s">
        <v>354</v>
      </c>
      <c r="D8" s="1036" t="s">
        <v>355</v>
      </c>
      <c r="E8" s="1037" t="s">
        <v>545</v>
      </c>
      <c r="F8" s="1053" t="s">
        <v>546</v>
      </c>
      <c r="G8" s="1053" t="s">
        <v>356</v>
      </c>
      <c r="H8" s="1053"/>
      <c r="I8" s="1053"/>
      <c r="J8" s="1037" t="s">
        <v>720</v>
      </c>
      <c r="K8" s="1037" t="s">
        <v>721</v>
      </c>
      <c r="L8" s="776"/>
    </row>
    <row r="9" spans="1:14" s="777" customFormat="1" ht="63.75" customHeight="1" x14ac:dyDescent="0.2">
      <c r="A9" s="1034"/>
      <c r="B9" s="1036"/>
      <c r="C9" s="1054"/>
      <c r="D9" s="1036"/>
      <c r="E9" s="1037"/>
      <c r="F9" s="1053"/>
      <c r="G9" s="756" t="s">
        <v>1234</v>
      </c>
      <c r="H9" s="756" t="s">
        <v>735</v>
      </c>
      <c r="I9" s="756" t="s">
        <v>736</v>
      </c>
      <c r="J9" s="1037"/>
      <c r="K9" s="1037"/>
      <c r="L9" s="776"/>
    </row>
    <row r="10" spans="1:14" s="784" customFormat="1" ht="12.75" customHeight="1" x14ac:dyDescent="0.2">
      <c r="A10" s="779">
        <v>1</v>
      </c>
      <c r="B10" s="780">
        <v>2</v>
      </c>
      <c r="C10" s="780">
        <v>3</v>
      </c>
      <c r="D10" s="780">
        <v>4</v>
      </c>
      <c r="E10" s="778">
        <v>5</v>
      </c>
      <c r="F10" s="781">
        <v>6</v>
      </c>
      <c r="G10" s="782">
        <v>7</v>
      </c>
      <c r="H10" s="781">
        <v>8</v>
      </c>
      <c r="I10" s="782">
        <v>9</v>
      </c>
      <c r="J10" s="778">
        <v>10</v>
      </c>
      <c r="K10" s="778">
        <v>11</v>
      </c>
      <c r="L10" s="783"/>
    </row>
    <row r="11" spans="1:14" s="290" customFormat="1" ht="15.75" x14ac:dyDescent="0.25">
      <c r="A11" s="764" t="s">
        <v>555</v>
      </c>
      <c r="B11" s="855"/>
      <c r="C11" s="831"/>
      <c r="D11" s="831"/>
      <c r="E11" s="855"/>
      <c r="F11" s="626"/>
      <c r="G11" s="766">
        <f>SUM(G12+G74+G126)</f>
        <v>34052.6</v>
      </c>
      <c r="H11" s="766">
        <f>SUM(H12+H74+H126)</f>
        <v>0</v>
      </c>
      <c r="I11" s="766">
        <f>SUM(I12+I74+I126)</f>
        <v>34052.6</v>
      </c>
      <c r="J11" s="766">
        <f>SUM(J12+J74)</f>
        <v>5159.0999999999995</v>
      </c>
      <c r="K11" s="766">
        <f>SUM(K12+K74)</f>
        <v>7041.7999999999993</v>
      </c>
      <c r="L11" s="289"/>
      <c r="N11" s="765"/>
    </row>
    <row r="12" spans="1:14" s="290" customFormat="1" ht="15.75" x14ac:dyDescent="0.25">
      <c r="A12" s="367" t="s">
        <v>566</v>
      </c>
      <c r="B12" s="758">
        <v>40</v>
      </c>
      <c r="C12" s="831" t="s">
        <v>358</v>
      </c>
      <c r="D12" s="831" t="s">
        <v>358</v>
      </c>
      <c r="E12" s="363" t="s">
        <v>358</v>
      </c>
      <c r="F12" s="625" t="s">
        <v>358</v>
      </c>
      <c r="G12" s="766">
        <f>SUM(G27+G40+G13+G69+G33)</f>
        <v>20965</v>
      </c>
      <c r="H12" s="842">
        <f>SUM(H27+H40+H69+H13+H33)</f>
        <v>0</v>
      </c>
      <c r="I12" s="766">
        <f t="shared" ref="I12:I27" si="0">G12+H12</f>
        <v>20965</v>
      </c>
      <c r="J12" s="766">
        <f>SUM(J27+J40)</f>
        <v>5159.0999999999995</v>
      </c>
      <c r="K12" s="766">
        <f>SUM(K27+K40)</f>
        <v>7041.7999999999993</v>
      </c>
      <c r="L12" s="289"/>
    </row>
    <row r="13" spans="1:14" s="290" customFormat="1" ht="15.75" x14ac:dyDescent="0.25">
      <c r="A13" s="754" t="s">
        <v>360</v>
      </c>
      <c r="B13" s="759" t="s">
        <v>567</v>
      </c>
      <c r="C13" s="759" t="s">
        <v>149</v>
      </c>
      <c r="D13" s="831"/>
      <c r="E13" s="363"/>
      <c r="F13" s="625"/>
      <c r="G13" s="766">
        <f>SUM(G14+G23)</f>
        <v>4296.8</v>
      </c>
      <c r="H13" s="842">
        <f>SUM(H14+H23)</f>
        <v>0</v>
      </c>
      <c r="I13" s="766">
        <f t="shared" si="0"/>
        <v>4296.8</v>
      </c>
      <c r="J13" s="766"/>
      <c r="K13" s="766"/>
      <c r="L13" s="289"/>
    </row>
    <row r="14" spans="1:14" ht="15.75" hidden="1" x14ac:dyDescent="0.25">
      <c r="A14" s="319" t="s">
        <v>585</v>
      </c>
      <c r="B14" s="832" t="s">
        <v>567</v>
      </c>
      <c r="C14" s="832" t="s">
        <v>149</v>
      </c>
      <c r="D14" s="833">
        <v>1</v>
      </c>
      <c r="E14" s="294">
        <v>5220000</v>
      </c>
      <c r="F14" s="303"/>
      <c r="G14" s="767">
        <f>SUM(G15)</f>
        <v>738.5</v>
      </c>
      <c r="H14" s="843">
        <f>SUM(H15)</f>
        <v>0</v>
      </c>
      <c r="I14" s="767">
        <f t="shared" si="0"/>
        <v>738.5</v>
      </c>
      <c r="J14" s="767"/>
      <c r="K14" s="767"/>
      <c r="L14" s="211"/>
    </row>
    <row r="15" spans="1:14" s="290" customFormat="1" ht="31.5" x14ac:dyDescent="0.25">
      <c r="A15" s="754" t="s">
        <v>780</v>
      </c>
      <c r="B15" s="759" t="s">
        <v>567</v>
      </c>
      <c r="C15" s="759" t="s">
        <v>149</v>
      </c>
      <c r="D15" s="831">
        <v>1</v>
      </c>
      <c r="E15" s="363">
        <v>5224500</v>
      </c>
      <c r="F15" s="625"/>
      <c r="G15" s="766">
        <f>SUM(G18+G16)</f>
        <v>738.5</v>
      </c>
      <c r="H15" s="842">
        <f>SUM(H16+H18)</f>
        <v>0</v>
      </c>
      <c r="I15" s="766">
        <f t="shared" si="0"/>
        <v>738.5</v>
      </c>
      <c r="J15" s="766"/>
      <c r="K15" s="766"/>
      <c r="L15" s="289"/>
    </row>
    <row r="16" spans="1:14" ht="15.75" x14ac:dyDescent="0.25">
      <c r="A16" s="319" t="s">
        <v>725</v>
      </c>
      <c r="B16" s="832" t="s">
        <v>567</v>
      </c>
      <c r="C16" s="832" t="s">
        <v>149</v>
      </c>
      <c r="D16" s="833">
        <v>1</v>
      </c>
      <c r="E16" s="294">
        <v>5224500</v>
      </c>
      <c r="F16" s="303">
        <v>240</v>
      </c>
      <c r="G16" s="767">
        <f>SUM(G17)</f>
        <v>40</v>
      </c>
      <c r="H16" s="767">
        <f t="shared" ref="H16:K16" si="1">SUM(H17)</f>
        <v>0</v>
      </c>
      <c r="I16" s="767">
        <f t="shared" si="1"/>
        <v>40</v>
      </c>
      <c r="J16" s="767">
        <f t="shared" si="1"/>
        <v>0</v>
      </c>
      <c r="K16" s="767">
        <f t="shared" si="1"/>
        <v>0</v>
      </c>
      <c r="L16" s="211"/>
    </row>
    <row r="17" spans="1:14" ht="15.75" x14ac:dyDescent="0.25">
      <c r="A17" s="366" t="s">
        <v>563</v>
      </c>
      <c r="B17" s="832" t="s">
        <v>567</v>
      </c>
      <c r="C17" s="832" t="s">
        <v>149</v>
      </c>
      <c r="D17" s="833">
        <v>1</v>
      </c>
      <c r="E17" s="294">
        <v>5224500</v>
      </c>
      <c r="F17" s="303">
        <v>244</v>
      </c>
      <c r="G17" s="767">
        <v>40</v>
      </c>
      <c r="H17" s="843"/>
      <c r="I17" s="767">
        <f>SUM(G17:H17)</f>
        <v>40</v>
      </c>
      <c r="J17" s="767"/>
      <c r="K17" s="767"/>
      <c r="L17" s="211"/>
    </row>
    <row r="18" spans="1:14" ht="31.5" hidden="1" x14ac:dyDescent="0.25">
      <c r="A18" s="319" t="s">
        <v>596</v>
      </c>
      <c r="B18" s="832" t="s">
        <v>567</v>
      </c>
      <c r="C18" s="832" t="s">
        <v>149</v>
      </c>
      <c r="D18" s="833">
        <v>1</v>
      </c>
      <c r="E18" s="294">
        <v>5224500</v>
      </c>
      <c r="F18" s="303">
        <v>600</v>
      </c>
      <c r="G18" s="767">
        <f>SUM(G19+G21)</f>
        <v>698.5</v>
      </c>
      <c r="H18" s="843">
        <f>SUM(H19+H21)</f>
        <v>0</v>
      </c>
      <c r="I18" s="767">
        <f t="shared" si="0"/>
        <v>698.5</v>
      </c>
      <c r="J18" s="767"/>
      <c r="K18" s="767"/>
      <c r="L18" s="211"/>
      <c r="N18" s="785"/>
    </row>
    <row r="19" spans="1:14" ht="15.75" x14ac:dyDescent="0.25">
      <c r="A19" s="319" t="s">
        <v>582</v>
      </c>
      <c r="B19" s="832" t="s">
        <v>567</v>
      </c>
      <c r="C19" s="832" t="s">
        <v>149</v>
      </c>
      <c r="D19" s="833">
        <v>1</v>
      </c>
      <c r="E19" s="294">
        <v>5224500</v>
      </c>
      <c r="F19" s="303">
        <v>610</v>
      </c>
      <c r="G19" s="767">
        <f>SUM(G20)</f>
        <v>424.9</v>
      </c>
      <c r="H19" s="843">
        <f>SUM(H20)</f>
        <v>0</v>
      </c>
      <c r="I19" s="767">
        <f t="shared" si="0"/>
        <v>424.9</v>
      </c>
      <c r="J19" s="767"/>
      <c r="K19" s="767"/>
      <c r="L19" s="211"/>
    </row>
    <row r="20" spans="1:14" ht="15.75" x14ac:dyDescent="0.25">
      <c r="A20" s="753" t="s">
        <v>584</v>
      </c>
      <c r="B20" s="832" t="s">
        <v>567</v>
      </c>
      <c r="C20" s="832" t="s">
        <v>149</v>
      </c>
      <c r="D20" s="833">
        <v>1</v>
      </c>
      <c r="E20" s="294">
        <v>5224500</v>
      </c>
      <c r="F20" s="303">
        <v>612</v>
      </c>
      <c r="G20" s="767">
        <v>424.9</v>
      </c>
      <c r="H20" s="843"/>
      <c r="I20" s="767">
        <f t="shared" si="0"/>
        <v>424.9</v>
      </c>
      <c r="J20" s="767"/>
      <c r="K20" s="767"/>
      <c r="L20" s="211"/>
    </row>
    <row r="21" spans="1:14" ht="15.75" x14ac:dyDescent="0.25">
      <c r="A21" s="319" t="s">
        <v>598</v>
      </c>
      <c r="B21" s="832" t="s">
        <v>567</v>
      </c>
      <c r="C21" s="832" t="s">
        <v>149</v>
      </c>
      <c r="D21" s="833">
        <v>1</v>
      </c>
      <c r="E21" s="294">
        <v>5224500</v>
      </c>
      <c r="F21" s="303">
        <v>620</v>
      </c>
      <c r="G21" s="767">
        <f>SUM(G22)</f>
        <v>273.60000000000002</v>
      </c>
      <c r="H21" s="767">
        <f>SUM(H22)</f>
        <v>0</v>
      </c>
      <c r="I21" s="767">
        <f t="shared" si="0"/>
        <v>273.60000000000002</v>
      </c>
      <c r="J21" s="767"/>
      <c r="K21" s="767"/>
      <c r="L21" s="211"/>
    </row>
    <row r="22" spans="1:14" ht="15.75" x14ac:dyDescent="0.25">
      <c r="A22" s="753" t="s">
        <v>600</v>
      </c>
      <c r="B22" s="832" t="s">
        <v>567</v>
      </c>
      <c r="C22" s="832" t="s">
        <v>149</v>
      </c>
      <c r="D22" s="833">
        <v>1</v>
      </c>
      <c r="E22" s="294">
        <v>5224500</v>
      </c>
      <c r="F22" s="303">
        <v>622</v>
      </c>
      <c r="G22" s="767">
        <v>273.60000000000002</v>
      </c>
      <c r="H22" s="767"/>
      <c r="I22" s="767">
        <f t="shared" si="0"/>
        <v>273.60000000000002</v>
      </c>
      <c r="J22" s="767"/>
      <c r="K22" s="767"/>
      <c r="L22" s="211"/>
    </row>
    <row r="23" spans="1:14" s="290" customFormat="1" ht="15.75" x14ac:dyDescent="0.25">
      <c r="A23" s="754" t="s">
        <v>212</v>
      </c>
      <c r="B23" s="759" t="s">
        <v>567</v>
      </c>
      <c r="C23" s="759" t="s">
        <v>149</v>
      </c>
      <c r="D23" s="759">
        <v>12</v>
      </c>
      <c r="E23" s="363"/>
      <c r="F23" s="625"/>
      <c r="G23" s="766">
        <f>G24</f>
        <v>3558.3</v>
      </c>
      <c r="H23" s="766">
        <f>H24</f>
        <v>0</v>
      </c>
      <c r="I23" s="766">
        <f t="shared" si="0"/>
        <v>3558.3</v>
      </c>
      <c r="J23" s="766"/>
      <c r="K23" s="766"/>
      <c r="L23" s="289"/>
    </row>
    <row r="24" spans="1:14" s="290" customFormat="1" ht="47.25" x14ac:dyDescent="0.25">
      <c r="A24" s="323" t="s">
        <v>740</v>
      </c>
      <c r="B24" s="759" t="s">
        <v>567</v>
      </c>
      <c r="C24" s="759" t="s">
        <v>149</v>
      </c>
      <c r="D24" s="759" t="s">
        <v>213</v>
      </c>
      <c r="E24" s="363">
        <v>5220400</v>
      </c>
      <c r="F24" s="625"/>
      <c r="G24" s="766">
        <f>G25</f>
        <v>3558.3</v>
      </c>
      <c r="H24" s="766">
        <f t="shared" ref="H24:I24" si="2">H25</f>
        <v>0</v>
      </c>
      <c r="I24" s="766">
        <f t="shared" si="2"/>
        <v>3558.3</v>
      </c>
      <c r="J24" s="766"/>
      <c r="K24" s="766"/>
      <c r="L24" s="289"/>
    </row>
    <row r="25" spans="1:14" s="290" customFormat="1" ht="15.75" x14ac:dyDescent="0.25">
      <c r="A25" s="319" t="s">
        <v>725</v>
      </c>
      <c r="B25" s="832" t="s">
        <v>567</v>
      </c>
      <c r="C25" s="832" t="s">
        <v>149</v>
      </c>
      <c r="D25" s="832" t="s">
        <v>213</v>
      </c>
      <c r="E25" s="294">
        <v>5220400</v>
      </c>
      <c r="F25" s="303">
        <v>240</v>
      </c>
      <c r="G25" s="767">
        <f>G26</f>
        <v>3558.3</v>
      </c>
      <c r="H25" s="767">
        <f t="shared" ref="H25:I25" si="3">H26</f>
        <v>0</v>
      </c>
      <c r="I25" s="767">
        <f t="shared" si="3"/>
        <v>3558.3</v>
      </c>
      <c r="J25" s="767"/>
      <c r="K25" s="767"/>
      <c r="L25" s="289"/>
    </row>
    <row r="26" spans="1:14" ht="15.75" x14ac:dyDescent="0.25">
      <c r="A26" s="366" t="s">
        <v>563</v>
      </c>
      <c r="B26" s="832" t="s">
        <v>567</v>
      </c>
      <c r="C26" s="832" t="s">
        <v>149</v>
      </c>
      <c r="D26" s="832" t="s">
        <v>213</v>
      </c>
      <c r="E26" s="294">
        <v>5220400</v>
      </c>
      <c r="F26" s="303">
        <v>244</v>
      </c>
      <c r="G26" s="767">
        <v>3558.3</v>
      </c>
      <c r="H26" s="767"/>
      <c r="I26" s="767">
        <f t="shared" si="0"/>
        <v>3558.3</v>
      </c>
      <c r="J26" s="767"/>
      <c r="K26" s="767"/>
      <c r="L26" s="211"/>
    </row>
    <row r="27" spans="1:14" s="290" customFormat="1" ht="15.75" x14ac:dyDescent="0.25">
      <c r="A27" s="367" t="s">
        <v>362</v>
      </c>
      <c r="B27" s="758">
        <v>40</v>
      </c>
      <c r="C27" s="831">
        <v>5</v>
      </c>
      <c r="D27" s="831" t="s">
        <v>358</v>
      </c>
      <c r="E27" s="363" t="s">
        <v>358</v>
      </c>
      <c r="F27" s="625" t="s">
        <v>358</v>
      </c>
      <c r="G27" s="766">
        <f>G28</f>
        <v>5930.2</v>
      </c>
      <c r="H27" s="840">
        <f>SUM(H28)</f>
        <v>0</v>
      </c>
      <c r="I27" s="766">
        <f t="shared" si="0"/>
        <v>5930.2</v>
      </c>
      <c r="J27" s="766">
        <v>5029.2</v>
      </c>
      <c r="K27" s="766">
        <v>6911.9</v>
      </c>
      <c r="L27" s="289"/>
    </row>
    <row r="28" spans="1:14" s="290" customFormat="1" ht="15.75" x14ac:dyDescent="0.25">
      <c r="A28" s="367" t="s">
        <v>222</v>
      </c>
      <c r="B28" s="758">
        <v>40</v>
      </c>
      <c r="C28" s="831">
        <v>5</v>
      </c>
      <c r="D28" s="831">
        <v>2</v>
      </c>
      <c r="E28" s="363" t="s">
        <v>358</v>
      </c>
      <c r="F28" s="625" t="s">
        <v>358</v>
      </c>
      <c r="G28" s="766">
        <f>G29</f>
        <v>5930.2</v>
      </c>
      <c r="H28" s="766">
        <f>SUM(H29)</f>
        <v>0</v>
      </c>
      <c r="I28" s="766">
        <f t="shared" ref="I28:I143" si="4">G28+H28</f>
        <v>5930.2</v>
      </c>
      <c r="J28" s="766">
        <v>5029.2</v>
      </c>
      <c r="K28" s="766">
        <v>6911.9</v>
      </c>
      <c r="L28" s="289"/>
    </row>
    <row r="29" spans="1:14" ht="15.75" hidden="1" x14ac:dyDescent="0.25">
      <c r="A29" s="319" t="s">
        <v>585</v>
      </c>
      <c r="B29" s="298">
        <v>40</v>
      </c>
      <c r="C29" s="833">
        <v>5</v>
      </c>
      <c r="D29" s="833">
        <v>2</v>
      </c>
      <c r="E29" s="294">
        <v>5220000</v>
      </c>
      <c r="F29" s="303" t="s">
        <v>358</v>
      </c>
      <c r="G29" s="767">
        <f>G30</f>
        <v>5930.2</v>
      </c>
      <c r="H29" s="767">
        <f>SUM(H30)</f>
        <v>0</v>
      </c>
      <c r="I29" s="767">
        <f t="shared" si="4"/>
        <v>5930.2</v>
      </c>
      <c r="J29" s="767">
        <v>5029.2</v>
      </c>
      <c r="K29" s="767">
        <v>6911.9</v>
      </c>
      <c r="L29" s="211"/>
    </row>
    <row r="30" spans="1:14" s="290" customFormat="1" ht="47.25" x14ac:dyDescent="0.25">
      <c r="A30" s="367" t="s">
        <v>592</v>
      </c>
      <c r="B30" s="758">
        <v>40</v>
      </c>
      <c r="C30" s="831">
        <v>5</v>
      </c>
      <c r="D30" s="831">
        <v>2</v>
      </c>
      <c r="E30" s="363">
        <v>5222100</v>
      </c>
      <c r="F30" s="625" t="s">
        <v>358</v>
      </c>
      <c r="G30" s="766">
        <f>G31</f>
        <v>5930.2</v>
      </c>
      <c r="H30" s="766">
        <f>SUM(H31)</f>
        <v>0</v>
      </c>
      <c r="I30" s="766">
        <f t="shared" si="4"/>
        <v>5930.2</v>
      </c>
      <c r="J30" s="766">
        <v>5029.2</v>
      </c>
      <c r="K30" s="766">
        <v>6911.9</v>
      </c>
      <c r="L30" s="289"/>
    </row>
    <row r="31" spans="1:14" ht="15.75" x14ac:dyDescent="0.25">
      <c r="A31" s="319" t="s">
        <v>564</v>
      </c>
      <c r="B31" s="298">
        <v>40</v>
      </c>
      <c r="C31" s="833">
        <v>5</v>
      </c>
      <c r="D31" s="833">
        <v>2</v>
      </c>
      <c r="E31" s="294">
        <v>5222100</v>
      </c>
      <c r="F31" s="303">
        <v>800</v>
      </c>
      <c r="G31" s="767">
        <f>G32</f>
        <v>5930.2</v>
      </c>
      <c r="H31" s="767">
        <f>SUM(H32)</f>
        <v>0</v>
      </c>
      <c r="I31" s="767">
        <f t="shared" si="4"/>
        <v>5930.2</v>
      </c>
      <c r="J31" s="767">
        <v>5029.2</v>
      </c>
      <c r="K31" s="767">
        <v>6911.9</v>
      </c>
      <c r="L31" s="211"/>
    </row>
    <row r="32" spans="1:14" ht="31.5" x14ac:dyDescent="0.25">
      <c r="A32" s="319" t="s">
        <v>587</v>
      </c>
      <c r="B32" s="298">
        <v>40</v>
      </c>
      <c r="C32" s="833">
        <v>5</v>
      </c>
      <c r="D32" s="833">
        <v>2</v>
      </c>
      <c r="E32" s="294">
        <v>5222100</v>
      </c>
      <c r="F32" s="303">
        <v>810</v>
      </c>
      <c r="G32" s="767">
        <v>5930.2</v>
      </c>
      <c r="H32" s="841">
        <f>SUM('свод 2012'!R189)</f>
        <v>0</v>
      </c>
      <c r="I32" s="767">
        <f t="shared" si="4"/>
        <v>5930.2</v>
      </c>
      <c r="J32" s="767">
        <v>5029.2</v>
      </c>
      <c r="K32" s="767">
        <v>6911.9</v>
      </c>
      <c r="L32" s="211"/>
    </row>
    <row r="33" spans="1:12" s="290" customFormat="1" ht="17.25" customHeight="1" x14ac:dyDescent="0.25">
      <c r="A33" s="754" t="s">
        <v>240</v>
      </c>
      <c r="B33" s="758">
        <v>40</v>
      </c>
      <c r="C33" s="831">
        <v>7</v>
      </c>
      <c r="D33" s="831">
        <v>2</v>
      </c>
      <c r="E33" s="363" t="s">
        <v>358</v>
      </c>
      <c r="F33" s="625" t="s">
        <v>358</v>
      </c>
      <c r="G33" s="766">
        <v>250</v>
      </c>
      <c r="H33" s="840"/>
      <c r="I33" s="766">
        <f t="shared" ref="I33:I39" si="5">G33+H33</f>
        <v>250</v>
      </c>
      <c r="J33" s="766">
        <v>0</v>
      </c>
      <c r="K33" s="766">
        <v>0</v>
      </c>
      <c r="L33" s="289"/>
    </row>
    <row r="34" spans="1:12" ht="15.75" hidden="1" x14ac:dyDescent="0.25">
      <c r="A34" s="319" t="s">
        <v>585</v>
      </c>
      <c r="B34" s="298">
        <v>40</v>
      </c>
      <c r="C34" s="833">
        <v>7</v>
      </c>
      <c r="D34" s="833">
        <v>2</v>
      </c>
      <c r="E34" s="294">
        <v>5220000</v>
      </c>
      <c r="F34" s="303" t="s">
        <v>358</v>
      </c>
      <c r="G34" s="767">
        <v>250</v>
      </c>
      <c r="H34" s="841"/>
      <c r="I34" s="767">
        <f t="shared" si="5"/>
        <v>250</v>
      </c>
      <c r="J34" s="767">
        <v>0</v>
      </c>
      <c r="K34" s="767">
        <v>0</v>
      </c>
      <c r="L34" s="211"/>
    </row>
    <row r="35" spans="1:12" s="290" customFormat="1" ht="31.5" x14ac:dyDescent="0.25">
      <c r="A35" s="367" t="s">
        <v>601</v>
      </c>
      <c r="B35" s="758">
        <v>40</v>
      </c>
      <c r="C35" s="831">
        <v>7</v>
      </c>
      <c r="D35" s="831">
        <v>2</v>
      </c>
      <c r="E35" s="363">
        <v>5222800</v>
      </c>
      <c r="F35" s="625" t="s">
        <v>358</v>
      </c>
      <c r="G35" s="766">
        <v>250</v>
      </c>
      <c r="H35" s="840"/>
      <c r="I35" s="766">
        <f t="shared" si="5"/>
        <v>250</v>
      </c>
      <c r="J35" s="766">
        <v>0</v>
      </c>
      <c r="K35" s="766">
        <v>0</v>
      </c>
      <c r="L35" s="289"/>
    </row>
    <row r="36" spans="1:12" s="290" customFormat="1" ht="35.25" customHeight="1" x14ac:dyDescent="0.25">
      <c r="A36" s="367" t="s">
        <v>724</v>
      </c>
      <c r="B36" s="758">
        <v>40</v>
      </c>
      <c r="C36" s="831">
        <v>7</v>
      </c>
      <c r="D36" s="831">
        <v>2</v>
      </c>
      <c r="E36" s="363">
        <v>5222810</v>
      </c>
      <c r="F36" s="625" t="s">
        <v>358</v>
      </c>
      <c r="G36" s="766">
        <v>250</v>
      </c>
      <c r="H36" s="840"/>
      <c r="I36" s="766">
        <f t="shared" si="5"/>
        <v>250</v>
      </c>
      <c r="J36" s="766">
        <v>0</v>
      </c>
      <c r="K36" s="766">
        <v>0</v>
      </c>
      <c r="L36" s="289"/>
    </row>
    <row r="37" spans="1:12" ht="31.5" hidden="1" x14ac:dyDescent="0.25">
      <c r="A37" s="319" t="s">
        <v>596</v>
      </c>
      <c r="B37" s="298">
        <v>40</v>
      </c>
      <c r="C37" s="833">
        <v>7</v>
      </c>
      <c r="D37" s="833">
        <v>2</v>
      </c>
      <c r="E37" s="294">
        <v>5222810</v>
      </c>
      <c r="F37" s="303">
        <v>600</v>
      </c>
      <c r="G37" s="767">
        <v>250</v>
      </c>
      <c r="H37" s="841"/>
      <c r="I37" s="767">
        <f t="shared" si="5"/>
        <v>250</v>
      </c>
      <c r="J37" s="767"/>
      <c r="K37" s="767"/>
      <c r="L37" s="211"/>
    </row>
    <row r="38" spans="1:12" ht="15.75" x14ac:dyDescent="0.25">
      <c r="A38" s="319" t="s">
        <v>582</v>
      </c>
      <c r="B38" s="298">
        <v>40</v>
      </c>
      <c r="C38" s="833">
        <v>7</v>
      </c>
      <c r="D38" s="833">
        <v>2</v>
      </c>
      <c r="E38" s="294">
        <v>5222810</v>
      </c>
      <c r="F38" s="303">
        <v>610</v>
      </c>
      <c r="G38" s="767">
        <v>250</v>
      </c>
      <c r="H38" s="841"/>
      <c r="I38" s="767">
        <f t="shared" si="5"/>
        <v>250</v>
      </c>
      <c r="J38" s="767">
        <v>0</v>
      </c>
      <c r="K38" s="767">
        <v>0</v>
      </c>
      <c r="L38" s="211"/>
    </row>
    <row r="39" spans="1:12" ht="15.75" x14ac:dyDescent="0.25">
      <c r="A39" s="753" t="s">
        <v>584</v>
      </c>
      <c r="B39" s="298">
        <v>40</v>
      </c>
      <c r="C39" s="833">
        <v>7</v>
      </c>
      <c r="D39" s="833">
        <v>2</v>
      </c>
      <c r="E39" s="294">
        <v>5222810</v>
      </c>
      <c r="F39" s="303">
        <v>612</v>
      </c>
      <c r="G39" s="767">
        <v>250</v>
      </c>
      <c r="H39" s="841"/>
      <c r="I39" s="767">
        <f t="shared" si="5"/>
        <v>250</v>
      </c>
      <c r="J39" s="767">
        <v>0</v>
      </c>
      <c r="K39" s="767">
        <v>0</v>
      </c>
      <c r="L39" s="211"/>
    </row>
    <row r="40" spans="1:12" s="290" customFormat="1" ht="15.75" x14ac:dyDescent="0.25">
      <c r="A40" s="367" t="s">
        <v>722</v>
      </c>
      <c r="B40" s="758">
        <v>40</v>
      </c>
      <c r="C40" s="831">
        <v>8</v>
      </c>
      <c r="D40" s="831" t="s">
        <v>358</v>
      </c>
      <c r="E40" s="363" t="s">
        <v>358</v>
      </c>
      <c r="F40" s="625" t="s">
        <v>358</v>
      </c>
      <c r="G40" s="766">
        <f>SUM(G41)</f>
        <v>3676.1</v>
      </c>
      <c r="H40" s="840">
        <f>H41</f>
        <v>0</v>
      </c>
      <c r="I40" s="766">
        <f t="shared" si="4"/>
        <v>3676.1</v>
      </c>
      <c r="J40" s="766">
        <f>SUM(J41)</f>
        <v>129.9</v>
      </c>
      <c r="K40" s="766">
        <f>SUM(K41)</f>
        <v>129.9</v>
      </c>
      <c r="L40" s="289"/>
    </row>
    <row r="41" spans="1:12" s="290" customFormat="1" ht="15.75" x14ac:dyDescent="0.25">
      <c r="A41" s="367" t="s">
        <v>288</v>
      </c>
      <c r="B41" s="758">
        <v>40</v>
      </c>
      <c r="C41" s="831">
        <v>8</v>
      </c>
      <c r="D41" s="831">
        <v>1</v>
      </c>
      <c r="E41" s="363" t="s">
        <v>358</v>
      </c>
      <c r="F41" s="625" t="s">
        <v>358</v>
      </c>
      <c r="G41" s="766">
        <f>SUM(G42+G53+G61+G65+G67)</f>
        <v>3676.1</v>
      </c>
      <c r="H41" s="840">
        <f>H61+H65+H67+H53</f>
        <v>0</v>
      </c>
      <c r="I41" s="766">
        <f t="shared" si="4"/>
        <v>3676.1</v>
      </c>
      <c r="J41" s="766">
        <f>SUM(J42+J53)</f>
        <v>129.9</v>
      </c>
      <c r="K41" s="766">
        <f>SUM(K42+K53)</f>
        <v>129.9</v>
      </c>
      <c r="L41" s="289"/>
    </row>
    <row r="42" spans="1:12" ht="15.75" hidden="1" x14ac:dyDescent="0.25">
      <c r="A42" s="319" t="s">
        <v>585</v>
      </c>
      <c r="B42" s="298">
        <v>40</v>
      </c>
      <c r="C42" s="833">
        <v>8</v>
      </c>
      <c r="D42" s="833">
        <v>1</v>
      </c>
      <c r="E42" s="294">
        <v>5220000</v>
      </c>
      <c r="F42" s="303" t="s">
        <v>358</v>
      </c>
      <c r="G42" s="767">
        <v>741</v>
      </c>
      <c r="H42" s="841"/>
      <c r="I42" s="767">
        <f t="shared" si="4"/>
        <v>741</v>
      </c>
      <c r="J42" s="767">
        <v>0</v>
      </c>
      <c r="K42" s="767">
        <v>0</v>
      </c>
      <c r="L42" s="211"/>
    </row>
    <row r="43" spans="1:12" s="290" customFormat="1" ht="15" customHeight="1" x14ac:dyDescent="0.25">
      <c r="A43" s="367" t="s">
        <v>601</v>
      </c>
      <c r="B43" s="758">
        <v>40</v>
      </c>
      <c r="C43" s="831">
        <v>8</v>
      </c>
      <c r="D43" s="831">
        <v>1</v>
      </c>
      <c r="E43" s="363">
        <v>5222800</v>
      </c>
      <c r="F43" s="625" t="s">
        <v>358</v>
      </c>
      <c r="G43" s="766">
        <v>741</v>
      </c>
      <c r="H43" s="840"/>
      <c r="I43" s="766">
        <f t="shared" si="4"/>
        <v>741</v>
      </c>
      <c r="J43" s="766">
        <v>0</v>
      </c>
      <c r="K43" s="766">
        <v>0</v>
      </c>
      <c r="L43" s="289"/>
    </row>
    <row r="44" spans="1:12" s="290" customFormat="1" ht="17.25" customHeight="1" x14ac:dyDescent="0.25">
      <c r="A44" s="367" t="s">
        <v>602</v>
      </c>
      <c r="B44" s="758">
        <v>40</v>
      </c>
      <c r="C44" s="831">
        <v>8</v>
      </c>
      <c r="D44" s="831">
        <v>1</v>
      </c>
      <c r="E44" s="363">
        <v>5222805</v>
      </c>
      <c r="F44" s="625" t="s">
        <v>358</v>
      </c>
      <c r="G44" s="766">
        <f>G45+G47</f>
        <v>275</v>
      </c>
      <c r="H44" s="766">
        <f t="shared" ref="H44" si="6">H45+H47</f>
        <v>0</v>
      </c>
      <c r="I44" s="766">
        <f t="shared" si="4"/>
        <v>275</v>
      </c>
      <c r="J44" s="766">
        <v>0</v>
      </c>
      <c r="K44" s="766">
        <v>0</v>
      </c>
      <c r="L44" s="289"/>
    </row>
    <row r="45" spans="1:12" ht="15.75" x14ac:dyDescent="0.25">
      <c r="A45" s="319" t="s">
        <v>582</v>
      </c>
      <c r="B45" s="298">
        <v>40</v>
      </c>
      <c r="C45" s="833">
        <v>8</v>
      </c>
      <c r="D45" s="833">
        <v>1</v>
      </c>
      <c r="E45" s="294">
        <v>5222805</v>
      </c>
      <c r="F45" s="303">
        <v>610</v>
      </c>
      <c r="G45" s="767">
        <f>G46</f>
        <v>150</v>
      </c>
      <c r="H45" s="841"/>
      <c r="I45" s="767">
        <f t="shared" si="4"/>
        <v>150</v>
      </c>
      <c r="J45" s="767"/>
      <c r="K45" s="767"/>
      <c r="L45" s="211"/>
    </row>
    <row r="46" spans="1:12" ht="15.75" x14ac:dyDescent="0.25">
      <c r="A46" s="753" t="s">
        <v>584</v>
      </c>
      <c r="B46" s="298">
        <v>40</v>
      </c>
      <c r="C46" s="833">
        <v>8</v>
      </c>
      <c r="D46" s="833">
        <v>1</v>
      </c>
      <c r="E46" s="294">
        <v>5222805</v>
      </c>
      <c r="F46" s="303">
        <v>612</v>
      </c>
      <c r="G46" s="767">
        <v>150</v>
      </c>
      <c r="H46" s="841"/>
      <c r="I46" s="767">
        <f t="shared" si="4"/>
        <v>150</v>
      </c>
      <c r="J46" s="767"/>
      <c r="K46" s="767"/>
      <c r="L46" s="211"/>
    </row>
    <row r="47" spans="1:12" ht="15.75" x14ac:dyDescent="0.25">
      <c r="A47" s="319" t="s">
        <v>598</v>
      </c>
      <c r="B47" s="298">
        <v>40</v>
      </c>
      <c r="C47" s="833">
        <v>8</v>
      </c>
      <c r="D47" s="833">
        <v>1</v>
      </c>
      <c r="E47" s="294">
        <v>5222805</v>
      </c>
      <c r="F47" s="303">
        <v>620</v>
      </c>
      <c r="G47" s="767">
        <f>G48</f>
        <v>125</v>
      </c>
      <c r="H47" s="841"/>
      <c r="I47" s="767">
        <f t="shared" si="4"/>
        <v>125</v>
      </c>
      <c r="J47" s="767">
        <v>0</v>
      </c>
      <c r="K47" s="767">
        <v>0</v>
      </c>
      <c r="L47" s="211"/>
    </row>
    <row r="48" spans="1:12" ht="17.25" customHeight="1" x14ac:dyDescent="0.25">
      <c r="A48" s="753" t="s">
        <v>600</v>
      </c>
      <c r="B48" s="298">
        <v>40</v>
      </c>
      <c r="C48" s="833">
        <v>8</v>
      </c>
      <c r="D48" s="833">
        <v>1</v>
      </c>
      <c r="E48" s="294">
        <v>5222805</v>
      </c>
      <c r="F48" s="303">
        <v>622</v>
      </c>
      <c r="G48" s="767">
        <v>125</v>
      </c>
      <c r="H48" s="841"/>
      <c r="I48" s="767">
        <f t="shared" si="4"/>
        <v>125</v>
      </c>
      <c r="J48" s="767">
        <v>0</v>
      </c>
      <c r="K48" s="767">
        <v>0</v>
      </c>
      <c r="L48" s="211"/>
    </row>
    <row r="49" spans="1:12" s="290" customFormat="1" ht="13.5" customHeight="1" x14ac:dyDescent="0.25">
      <c r="A49" s="367" t="s">
        <v>603</v>
      </c>
      <c r="B49" s="758">
        <v>40</v>
      </c>
      <c r="C49" s="831">
        <v>8</v>
      </c>
      <c r="D49" s="831">
        <v>1</v>
      </c>
      <c r="E49" s="363">
        <v>5222806</v>
      </c>
      <c r="F49" s="625" t="s">
        <v>358</v>
      </c>
      <c r="G49" s="766">
        <v>466</v>
      </c>
      <c r="H49" s="840"/>
      <c r="I49" s="766">
        <f t="shared" si="4"/>
        <v>466</v>
      </c>
      <c r="J49" s="766">
        <v>0</v>
      </c>
      <c r="K49" s="766">
        <v>0</v>
      </c>
      <c r="L49" s="289"/>
    </row>
    <row r="50" spans="1:12" ht="31.5" hidden="1" customHeight="1" x14ac:dyDescent="0.25">
      <c r="A50" s="319" t="s">
        <v>596</v>
      </c>
      <c r="B50" s="298">
        <v>40</v>
      </c>
      <c r="C50" s="833">
        <v>8</v>
      </c>
      <c r="D50" s="833">
        <v>1</v>
      </c>
      <c r="E50" s="294">
        <v>5222806</v>
      </c>
      <c r="F50" s="303">
        <v>600</v>
      </c>
      <c r="G50" s="767">
        <v>466</v>
      </c>
      <c r="H50" s="841"/>
      <c r="I50" s="767">
        <f t="shared" si="4"/>
        <v>466</v>
      </c>
      <c r="J50" s="767">
        <v>0</v>
      </c>
      <c r="K50" s="767">
        <v>0</v>
      </c>
      <c r="L50" s="211"/>
    </row>
    <row r="51" spans="1:12" ht="16.5" customHeight="1" x14ac:dyDescent="0.25">
      <c r="A51" s="319" t="s">
        <v>582</v>
      </c>
      <c r="B51" s="298">
        <v>40</v>
      </c>
      <c r="C51" s="833">
        <v>8</v>
      </c>
      <c r="D51" s="833">
        <v>1</v>
      </c>
      <c r="E51" s="294">
        <v>5222806</v>
      </c>
      <c r="F51" s="303">
        <v>610</v>
      </c>
      <c r="G51" s="767">
        <v>466</v>
      </c>
      <c r="H51" s="841"/>
      <c r="I51" s="767">
        <f t="shared" si="4"/>
        <v>466</v>
      </c>
      <c r="J51" s="767">
        <v>0</v>
      </c>
      <c r="K51" s="767">
        <v>0</v>
      </c>
      <c r="L51" s="211"/>
    </row>
    <row r="52" spans="1:12" ht="20.25" customHeight="1" x14ac:dyDescent="0.25">
      <c r="A52" s="753" t="s">
        <v>584</v>
      </c>
      <c r="B52" s="298">
        <v>40</v>
      </c>
      <c r="C52" s="833">
        <v>8</v>
      </c>
      <c r="D52" s="833">
        <v>1</v>
      </c>
      <c r="E52" s="294">
        <v>5222806</v>
      </c>
      <c r="F52" s="303">
        <v>612</v>
      </c>
      <c r="G52" s="767">
        <v>466</v>
      </c>
      <c r="H52" s="841"/>
      <c r="I52" s="767">
        <f t="shared" si="4"/>
        <v>466</v>
      </c>
      <c r="J52" s="767">
        <v>0</v>
      </c>
      <c r="K52" s="767">
        <v>0</v>
      </c>
      <c r="L52" s="211"/>
    </row>
    <row r="53" spans="1:12" s="290" customFormat="1" ht="15.75" customHeight="1" x14ac:dyDescent="0.25">
      <c r="A53" s="367" t="s">
        <v>594</v>
      </c>
      <c r="B53" s="758">
        <v>40</v>
      </c>
      <c r="C53" s="831">
        <v>8</v>
      </c>
      <c r="D53" s="831">
        <v>1</v>
      </c>
      <c r="E53" s="363">
        <v>4400000</v>
      </c>
      <c r="F53" s="625" t="s">
        <v>358</v>
      </c>
      <c r="G53" s="766">
        <f>G54+G58</f>
        <v>136.6</v>
      </c>
      <c r="H53" s="766">
        <f t="shared" ref="H53:I53" si="7">H54+H58</f>
        <v>0</v>
      </c>
      <c r="I53" s="766">
        <f t="shared" si="7"/>
        <v>136.6</v>
      </c>
      <c r="J53" s="766">
        <v>129.9</v>
      </c>
      <c r="K53" s="766">
        <v>129.9</v>
      </c>
      <c r="L53" s="289"/>
    </row>
    <row r="54" spans="1:12" s="290" customFormat="1" ht="49.5" customHeight="1" x14ac:dyDescent="0.25">
      <c r="A54" s="367" t="s">
        <v>595</v>
      </c>
      <c r="B54" s="758">
        <v>40</v>
      </c>
      <c r="C54" s="831">
        <v>8</v>
      </c>
      <c r="D54" s="831">
        <v>1</v>
      </c>
      <c r="E54" s="363">
        <v>4400200</v>
      </c>
      <c r="F54" s="625" t="s">
        <v>358</v>
      </c>
      <c r="G54" s="766">
        <f t="shared" ref="G54:H56" si="8">G55</f>
        <v>129.9</v>
      </c>
      <c r="H54" s="840">
        <f t="shared" si="8"/>
        <v>0</v>
      </c>
      <c r="I54" s="766">
        <f t="shared" si="4"/>
        <v>129.9</v>
      </c>
      <c r="J54" s="766">
        <v>129.9</v>
      </c>
      <c r="K54" s="766">
        <v>129.9</v>
      </c>
      <c r="L54" s="289"/>
    </row>
    <row r="55" spans="1:12" ht="32.25" hidden="1" customHeight="1" x14ac:dyDescent="0.25">
      <c r="A55" s="319" t="s">
        <v>596</v>
      </c>
      <c r="B55" s="298">
        <v>40</v>
      </c>
      <c r="C55" s="833">
        <v>8</v>
      </c>
      <c r="D55" s="833">
        <v>1</v>
      </c>
      <c r="E55" s="294">
        <v>4400200</v>
      </c>
      <c r="F55" s="303">
        <v>600</v>
      </c>
      <c r="G55" s="767">
        <f t="shared" si="8"/>
        <v>129.9</v>
      </c>
      <c r="H55" s="841">
        <f t="shared" si="8"/>
        <v>0</v>
      </c>
      <c r="I55" s="767">
        <f t="shared" si="4"/>
        <v>129.9</v>
      </c>
      <c r="J55" s="767">
        <v>129.9</v>
      </c>
      <c r="K55" s="767">
        <v>129.9</v>
      </c>
      <c r="L55" s="211"/>
    </row>
    <row r="56" spans="1:12" ht="17.25" customHeight="1" x14ac:dyDescent="0.25">
      <c r="A56" s="319" t="s">
        <v>582</v>
      </c>
      <c r="B56" s="298">
        <v>40</v>
      </c>
      <c r="C56" s="833">
        <v>8</v>
      </c>
      <c r="D56" s="833">
        <v>1</v>
      </c>
      <c r="E56" s="294">
        <v>4400200</v>
      </c>
      <c r="F56" s="303">
        <v>610</v>
      </c>
      <c r="G56" s="767">
        <f t="shared" si="8"/>
        <v>129.9</v>
      </c>
      <c r="H56" s="841">
        <f t="shared" si="8"/>
        <v>0</v>
      </c>
      <c r="I56" s="767">
        <f t="shared" si="4"/>
        <v>129.9</v>
      </c>
      <c r="J56" s="767">
        <v>129.9</v>
      </c>
      <c r="K56" s="767">
        <v>129.9</v>
      </c>
      <c r="L56" s="211"/>
    </row>
    <row r="57" spans="1:12" ht="15.75" x14ac:dyDescent="0.25">
      <c r="A57" s="753" t="s">
        <v>584</v>
      </c>
      <c r="B57" s="298">
        <v>40</v>
      </c>
      <c r="C57" s="833">
        <v>8</v>
      </c>
      <c r="D57" s="833">
        <v>1</v>
      </c>
      <c r="E57" s="294">
        <v>4400200</v>
      </c>
      <c r="F57" s="303">
        <v>612</v>
      </c>
      <c r="G57" s="767">
        <v>129.9</v>
      </c>
      <c r="H57" s="841"/>
      <c r="I57" s="767">
        <f t="shared" si="4"/>
        <v>129.9</v>
      </c>
      <c r="J57" s="767">
        <v>129.9</v>
      </c>
      <c r="K57" s="767">
        <v>129.9</v>
      </c>
      <c r="L57" s="211"/>
    </row>
    <row r="58" spans="1:12" ht="31.5" x14ac:dyDescent="0.25">
      <c r="A58" s="754" t="s">
        <v>1246</v>
      </c>
      <c r="B58" s="298">
        <v>40</v>
      </c>
      <c r="C58" s="833">
        <v>8</v>
      </c>
      <c r="D58" s="833">
        <v>1</v>
      </c>
      <c r="E58" s="363">
        <v>4400900</v>
      </c>
      <c r="F58" s="625"/>
      <c r="G58" s="766">
        <f>G59</f>
        <v>6.7</v>
      </c>
      <c r="H58" s="840"/>
      <c r="I58" s="766">
        <f>I59</f>
        <v>6.7</v>
      </c>
      <c r="J58" s="767"/>
      <c r="K58" s="767"/>
      <c r="L58" s="211"/>
    </row>
    <row r="59" spans="1:12" ht="15.75" x14ac:dyDescent="0.25">
      <c r="A59" s="319" t="s">
        <v>582</v>
      </c>
      <c r="B59" s="298">
        <v>40</v>
      </c>
      <c r="C59" s="833">
        <v>8</v>
      </c>
      <c r="D59" s="833">
        <v>1</v>
      </c>
      <c r="E59" s="294">
        <v>4409900</v>
      </c>
      <c r="F59" s="303">
        <v>610</v>
      </c>
      <c r="G59" s="767">
        <f>G60</f>
        <v>6.7</v>
      </c>
      <c r="H59" s="841"/>
      <c r="I59" s="767">
        <f>I60</f>
        <v>6.7</v>
      </c>
      <c r="J59" s="767"/>
      <c r="K59" s="767"/>
      <c r="L59" s="211"/>
    </row>
    <row r="60" spans="1:12" ht="15.75" x14ac:dyDescent="0.25">
      <c r="A60" s="753" t="s">
        <v>584</v>
      </c>
      <c r="B60" s="298">
        <v>40</v>
      </c>
      <c r="C60" s="833">
        <v>8</v>
      </c>
      <c r="D60" s="833">
        <v>1</v>
      </c>
      <c r="E60" s="294">
        <v>4400900</v>
      </c>
      <c r="F60" s="303">
        <v>612</v>
      </c>
      <c r="G60" s="767">
        <v>6.7</v>
      </c>
      <c r="H60" s="841"/>
      <c r="I60" s="767">
        <v>6.7</v>
      </c>
      <c r="J60" s="767"/>
      <c r="K60" s="767"/>
      <c r="L60" s="211"/>
    </row>
    <row r="61" spans="1:12" ht="31.5" x14ac:dyDescent="0.25">
      <c r="A61" s="319" t="s">
        <v>596</v>
      </c>
      <c r="B61" s="298">
        <v>40</v>
      </c>
      <c r="C61" s="833">
        <v>8</v>
      </c>
      <c r="D61" s="833">
        <v>1</v>
      </c>
      <c r="E61" s="294">
        <v>4409900</v>
      </c>
      <c r="F61" s="303"/>
      <c r="G61" s="767">
        <f>SUM(G62:G63)</f>
        <v>908.5</v>
      </c>
      <c r="H61" s="767">
        <f t="shared" ref="H61:K61" si="9">SUM(H62:H63)</f>
        <v>0</v>
      </c>
      <c r="I61" s="767">
        <f t="shared" si="9"/>
        <v>908.5</v>
      </c>
      <c r="J61" s="767">
        <f t="shared" si="9"/>
        <v>0</v>
      </c>
      <c r="K61" s="767">
        <f t="shared" si="9"/>
        <v>0</v>
      </c>
      <c r="L61" s="211"/>
    </row>
    <row r="62" spans="1:12" ht="15.75" x14ac:dyDescent="0.25">
      <c r="A62" s="319" t="s">
        <v>584</v>
      </c>
      <c r="B62" s="298">
        <v>40</v>
      </c>
      <c r="C62" s="833">
        <v>8</v>
      </c>
      <c r="D62" s="833">
        <v>1</v>
      </c>
      <c r="E62" s="294">
        <v>4409900</v>
      </c>
      <c r="F62" s="303">
        <v>612</v>
      </c>
      <c r="G62" s="767">
        <v>500</v>
      </c>
      <c r="H62" s="767"/>
      <c r="I62" s="767">
        <f>SUM(G62:H62)</f>
        <v>500</v>
      </c>
      <c r="J62" s="767"/>
      <c r="K62" s="767"/>
      <c r="L62" s="211"/>
    </row>
    <row r="63" spans="1:12" ht="15.75" x14ac:dyDescent="0.25">
      <c r="A63" s="319" t="s">
        <v>598</v>
      </c>
      <c r="B63" s="298">
        <v>40</v>
      </c>
      <c r="C63" s="833">
        <v>8</v>
      </c>
      <c r="D63" s="833">
        <v>1</v>
      </c>
      <c r="E63" s="294">
        <v>4409900</v>
      </c>
      <c r="F63" s="303">
        <v>620</v>
      </c>
      <c r="G63" s="767">
        <f t="shared" ref="G63:I63" si="10">G64</f>
        <v>408.5</v>
      </c>
      <c r="H63" s="767"/>
      <c r="I63" s="767">
        <f t="shared" si="10"/>
        <v>408.5</v>
      </c>
      <c r="J63" s="767"/>
      <c r="K63" s="767"/>
      <c r="L63" s="211"/>
    </row>
    <row r="64" spans="1:12" ht="15.75" x14ac:dyDescent="0.25">
      <c r="A64" s="753" t="s">
        <v>600</v>
      </c>
      <c r="B64" s="298">
        <v>40</v>
      </c>
      <c r="C64" s="833">
        <v>8</v>
      </c>
      <c r="D64" s="833">
        <v>1</v>
      </c>
      <c r="E64" s="294">
        <v>4409900</v>
      </c>
      <c r="F64" s="303">
        <v>622</v>
      </c>
      <c r="G64" s="767">
        <v>408.5</v>
      </c>
      <c r="H64" s="841"/>
      <c r="I64" s="767">
        <f>G64+H64</f>
        <v>408.5</v>
      </c>
      <c r="J64" s="767"/>
      <c r="K64" s="767"/>
      <c r="L64" s="211"/>
    </row>
    <row r="65" spans="1:12" ht="15.75" x14ac:dyDescent="0.25">
      <c r="A65" s="319" t="s">
        <v>598</v>
      </c>
      <c r="B65" s="298">
        <v>40</v>
      </c>
      <c r="C65" s="833">
        <v>8</v>
      </c>
      <c r="D65" s="833">
        <v>1</v>
      </c>
      <c r="E65" s="294">
        <v>4419900</v>
      </c>
      <c r="F65" s="303">
        <v>620</v>
      </c>
      <c r="G65" s="767">
        <v>1500</v>
      </c>
      <c r="H65" s="841">
        <f>H66</f>
        <v>0</v>
      </c>
      <c r="I65" s="767">
        <f t="shared" ref="I65:I68" si="11">G65+H65</f>
        <v>1500</v>
      </c>
      <c r="J65" s="767"/>
      <c r="K65" s="767"/>
      <c r="L65" s="211"/>
    </row>
    <row r="66" spans="1:12" ht="15.75" x14ac:dyDescent="0.25">
      <c r="A66" s="753" t="s">
        <v>600</v>
      </c>
      <c r="B66" s="298">
        <v>40</v>
      </c>
      <c r="C66" s="833">
        <v>8</v>
      </c>
      <c r="D66" s="833">
        <v>1</v>
      </c>
      <c r="E66" s="294">
        <v>4419900</v>
      </c>
      <c r="F66" s="303">
        <v>622</v>
      </c>
      <c r="G66" s="767">
        <v>1500</v>
      </c>
      <c r="H66" s="841"/>
      <c r="I66" s="767">
        <f t="shared" si="11"/>
        <v>1500</v>
      </c>
      <c r="J66" s="767"/>
      <c r="K66" s="767"/>
      <c r="L66" s="211"/>
    </row>
    <row r="67" spans="1:12" ht="15.75" x14ac:dyDescent="0.25">
      <c r="A67" s="319" t="s">
        <v>582</v>
      </c>
      <c r="B67" s="298">
        <v>40</v>
      </c>
      <c r="C67" s="833">
        <v>8</v>
      </c>
      <c r="D67" s="833">
        <v>1</v>
      </c>
      <c r="E67" s="294">
        <v>4429900</v>
      </c>
      <c r="F67" s="303">
        <v>610</v>
      </c>
      <c r="G67" s="767">
        <v>390</v>
      </c>
      <c r="H67" s="841">
        <f>H68</f>
        <v>0</v>
      </c>
      <c r="I67" s="767">
        <f t="shared" si="11"/>
        <v>390</v>
      </c>
      <c r="J67" s="767"/>
      <c r="K67" s="767"/>
      <c r="L67" s="211"/>
    </row>
    <row r="68" spans="1:12" ht="15.75" x14ac:dyDescent="0.25">
      <c r="A68" s="753" t="s">
        <v>584</v>
      </c>
      <c r="B68" s="298">
        <v>40</v>
      </c>
      <c r="C68" s="833">
        <v>8</v>
      </c>
      <c r="D68" s="833">
        <v>1</v>
      </c>
      <c r="E68" s="294">
        <v>4429900</v>
      </c>
      <c r="F68" s="303">
        <v>612</v>
      </c>
      <c r="G68" s="767">
        <v>390</v>
      </c>
      <c r="H68" s="841"/>
      <c r="I68" s="767">
        <f t="shared" si="11"/>
        <v>390</v>
      </c>
      <c r="J68" s="767"/>
      <c r="K68" s="767"/>
      <c r="L68" s="211"/>
    </row>
    <row r="69" spans="1:12" s="290" customFormat="1" ht="14.25" customHeight="1" x14ac:dyDescent="0.25">
      <c r="A69" s="768" t="s">
        <v>366</v>
      </c>
      <c r="B69" s="759" t="s">
        <v>567</v>
      </c>
      <c r="C69" s="759" t="s">
        <v>180</v>
      </c>
      <c r="D69" s="759"/>
      <c r="E69" s="759"/>
      <c r="F69" s="844"/>
      <c r="G69" s="769">
        <f t="shared" ref="G69:H70" si="12">G70</f>
        <v>6811.9</v>
      </c>
      <c r="H69" s="845">
        <f t="shared" si="12"/>
        <v>0</v>
      </c>
      <c r="I69" s="766">
        <f t="shared" si="4"/>
        <v>6811.9</v>
      </c>
      <c r="J69" s="769"/>
      <c r="K69" s="769"/>
      <c r="L69" s="289"/>
    </row>
    <row r="70" spans="1:12" s="290" customFormat="1" ht="15.75" x14ac:dyDescent="0.25">
      <c r="A70" s="754" t="s">
        <v>291</v>
      </c>
      <c r="B70" s="759" t="s">
        <v>567</v>
      </c>
      <c r="C70" s="759" t="s">
        <v>180</v>
      </c>
      <c r="D70" s="759" t="s">
        <v>142</v>
      </c>
      <c r="E70" s="759"/>
      <c r="F70" s="844"/>
      <c r="G70" s="769">
        <f t="shared" si="12"/>
        <v>6811.9</v>
      </c>
      <c r="H70" s="845">
        <f t="shared" si="12"/>
        <v>0</v>
      </c>
      <c r="I70" s="766">
        <f t="shared" si="4"/>
        <v>6811.9</v>
      </c>
      <c r="J70" s="769"/>
      <c r="K70" s="769"/>
      <c r="L70" s="289"/>
    </row>
    <row r="71" spans="1:12" s="290" customFormat="1" ht="15.75" x14ac:dyDescent="0.25">
      <c r="A71" s="768" t="s">
        <v>605</v>
      </c>
      <c r="B71" s="759" t="s">
        <v>567</v>
      </c>
      <c r="C71" s="759" t="s">
        <v>180</v>
      </c>
      <c r="D71" s="759" t="s">
        <v>142</v>
      </c>
      <c r="E71" s="759">
        <v>4709900</v>
      </c>
      <c r="F71" s="844"/>
      <c r="G71" s="769">
        <f>G73</f>
        <v>6811.9</v>
      </c>
      <c r="H71" s="845">
        <f>H73</f>
        <v>0</v>
      </c>
      <c r="I71" s="766">
        <f t="shared" si="4"/>
        <v>6811.9</v>
      </c>
      <c r="J71" s="769"/>
      <c r="K71" s="769"/>
      <c r="L71" s="289"/>
    </row>
    <row r="72" spans="1:12" ht="15.75" x14ac:dyDescent="0.25">
      <c r="A72" s="319" t="s">
        <v>582</v>
      </c>
      <c r="B72" s="832" t="s">
        <v>567</v>
      </c>
      <c r="C72" s="832" t="s">
        <v>180</v>
      </c>
      <c r="D72" s="832" t="s">
        <v>142</v>
      </c>
      <c r="E72" s="832" t="s">
        <v>1082</v>
      </c>
      <c r="F72" s="847">
        <v>610</v>
      </c>
      <c r="G72" s="770">
        <f>G73</f>
        <v>6811.9</v>
      </c>
      <c r="H72" s="846">
        <f>H73</f>
        <v>0</v>
      </c>
      <c r="I72" s="767">
        <f t="shared" si="4"/>
        <v>6811.9</v>
      </c>
      <c r="J72" s="770"/>
      <c r="K72" s="770"/>
      <c r="L72" s="211"/>
    </row>
    <row r="73" spans="1:12" ht="15.75" x14ac:dyDescent="0.25">
      <c r="A73" s="753" t="s">
        <v>584</v>
      </c>
      <c r="B73" s="832" t="s">
        <v>567</v>
      </c>
      <c r="C73" s="832" t="s">
        <v>180</v>
      </c>
      <c r="D73" s="832" t="s">
        <v>142</v>
      </c>
      <c r="E73" s="832">
        <v>4709900</v>
      </c>
      <c r="F73" s="847">
        <v>612</v>
      </c>
      <c r="G73" s="770">
        <v>6811.9</v>
      </c>
      <c r="H73" s="846"/>
      <c r="I73" s="767">
        <f t="shared" si="4"/>
        <v>6811.9</v>
      </c>
      <c r="J73" s="770"/>
      <c r="K73" s="770"/>
      <c r="L73" s="211"/>
    </row>
    <row r="74" spans="1:12" s="290" customFormat="1" ht="31.5" x14ac:dyDescent="0.25">
      <c r="A74" s="367" t="s">
        <v>723</v>
      </c>
      <c r="B74" s="758">
        <v>80</v>
      </c>
      <c r="C74" s="831" t="s">
        <v>358</v>
      </c>
      <c r="D74" s="831" t="s">
        <v>358</v>
      </c>
      <c r="E74" s="363" t="s">
        <v>358</v>
      </c>
      <c r="F74" s="625" t="s">
        <v>358</v>
      </c>
      <c r="G74" s="766">
        <f>SUM(G76+G83)</f>
        <v>10514.6</v>
      </c>
      <c r="H74" s="845">
        <f>SUM(H75+H83)</f>
        <v>0</v>
      </c>
      <c r="I74" s="766">
        <f t="shared" si="4"/>
        <v>10514.6</v>
      </c>
      <c r="J74" s="766">
        <v>0</v>
      </c>
      <c r="K74" s="766">
        <v>0</v>
      </c>
      <c r="L74" s="289"/>
    </row>
    <row r="75" spans="1:12" s="290" customFormat="1" ht="18" customHeight="1" x14ac:dyDescent="0.25">
      <c r="A75" s="754" t="s">
        <v>360</v>
      </c>
      <c r="B75" s="759" t="s">
        <v>640</v>
      </c>
      <c r="C75" s="759" t="s">
        <v>149</v>
      </c>
      <c r="D75" s="831"/>
      <c r="E75" s="363"/>
      <c r="F75" s="625"/>
      <c r="G75" s="766">
        <f t="shared" ref="G75:I77" si="13">SUM(G76)</f>
        <v>2466</v>
      </c>
      <c r="H75" s="766">
        <f t="shared" si="13"/>
        <v>0</v>
      </c>
      <c r="I75" s="766">
        <f t="shared" si="13"/>
        <v>2466</v>
      </c>
      <c r="J75" s="766"/>
      <c r="K75" s="766"/>
      <c r="L75" s="289"/>
    </row>
    <row r="76" spans="1:12" ht="18" hidden="1" customHeight="1" x14ac:dyDescent="0.25">
      <c r="A76" s="319" t="s">
        <v>585</v>
      </c>
      <c r="B76" s="832" t="s">
        <v>640</v>
      </c>
      <c r="C76" s="832" t="s">
        <v>149</v>
      </c>
      <c r="D76" s="833">
        <v>1</v>
      </c>
      <c r="E76" s="294">
        <v>5220000</v>
      </c>
      <c r="F76" s="303"/>
      <c r="G76" s="767">
        <f t="shared" si="13"/>
        <v>2466</v>
      </c>
      <c r="H76" s="767">
        <f t="shared" si="13"/>
        <v>0</v>
      </c>
      <c r="I76" s="767">
        <f t="shared" si="13"/>
        <v>2466</v>
      </c>
      <c r="J76" s="767"/>
      <c r="K76" s="767"/>
      <c r="L76" s="211"/>
    </row>
    <row r="77" spans="1:12" s="290" customFormat="1" ht="31.5" customHeight="1" x14ac:dyDescent="0.25">
      <c r="A77" s="754" t="s">
        <v>780</v>
      </c>
      <c r="B77" s="759" t="s">
        <v>640</v>
      </c>
      <c r="C77" s="759" t="s">
        <v>149</v>
      </c>
      <c r="D77" s="831">
        <v>1</v>
      </c>
      <c r="E77" s="363">
        <v>5224500</v>
      </c>
      <c r="F77" s="625"/>
      <c r="G77" s="766">
        <f t="shared" si="13"/>
        <v>2466</v>
      </c>
      <c r="H77" s="766">
        <f t="shared" si="13"/>
        <v>0</v>
      </c>
      <c r="I77" s="766">
        <f t="shared" si="13"/>
        <v>2466</v>
      </c>
      <c r="J77" s="766"/>
      <c r="K77" s="766"/>
      <c r="L77" s="289"/>
    </row>
    <row r="78" spans="1:12" ht="31.5" hidden="1" customHeight="1" x14ac:dyDescent="0.25">
      <c r="A78" s="319" t="s">
        <v>596</v>
      </c>
      <c r="B78" s="832" t="s">
        <v>640</v>
      </c>
      <c r="C78" s="832" t="s">
        <v>149</v>
      </c>
      <c r="D78" s="833">
        <v>1</v>
      </c>
      <c r="E78" s="294">
        <v>5224500</v>
      </c>
      <c r="F78" s="303">
        <v>600</v>
      </c>
      <c r="G78" s="767">
        <f>SUM(G79+G81)</f>
        <v>2466</v>
      </c>
      <c r="H78" s="767">
        <f>SUM(H79+H81)</f>
        <v>0</v>
      </c>
      <c r="I78" s="767">
        <f>SUM(I79+I81)</f>
        <v>2466</v>
      </c>
      <c r="J78" s="767"/>
      <c r="K78" s="767"/>
      <c r="L78" s="211"/>
    </row>
    <row r="79" spans="1:12" ht="18" customHeight="1" x14ac:dyDescent="0.25">
      <c r="A79" s="319" t="s">
        <v>582</v>
      </c>
      <c r="B79" s="832" t="s">
        <v>640</v>
      </c>
      <c r="C79" s="832" t="s">
        <v>149</v>
      </c>
      <c r="D79" s="833">
        <v>1</v>
      </c>
      <c r="E79" s="294">
        <v>5224500</v>
      </c>
      <c r="F79" s="303">
        <v>610</v>
      </c>
      <c r="G79" s="767">
        <f>SUM(G80)</f>
        <v>374.4</v>
      </c>
      <c r="H79" s="767">
        <f>SUM(H80)</f>
        <v>0</v>
      </c>
      <c r="I79" s="767">
        <f>SUM(I80)</f>
        <v>374.4</v>
      </c>
      <c r="J79" s="767"/>
      <c r="K79" s="767"/>
      <c r="L79" s="211"/>
    </row>
    <row r="80" spans="1:12" ht="18" customHeight="1" x14ac:dyDescent="0.25">
      <c r="A80" s="753" t="s">
        <v>584</v>
      </c>
      <c r="B80" s="832" t="s">
        <v>640</v>
      </c>
      <c r="C80" s="832" t="s">
        <v>149</v>
      </c>
      <c r="D80" s="833">
        <v>1</v>
      </c>
      <c r="E80" s="294">
        <v>5224500</v>
      </c>
      <c r="F80" s="303">
        <v>612</v>
      </c>
      <c r="G80" s="767">
        <v>374.4</v>
      </c>
      <c r="H80" s="767"/>
      <c r="I80" s="767">
        <f t="shared" si="4"/>
        <v>374.4</v>
      </c>
      <c r="J80" s="767"/>
      <c r="K80" s="767"/>
      <c r="L80" s="211"/>
    </row>
    <row r="81" spans="1:12" ht="18" customHeight="1" x14ac:dyDescent="0.25">
      <c r="A81" s="319" t="s">
        <v>598</v>
      </c>
      <c r="B81" s="832" t="s">
        <v>640</v>
      </c>
      <c r="C81" s="832" t="s">
        <v>149</v>
      </c>
      <c r="D81" s="833">
        <v>1</v>
      </c>
      <c r="E81" s="294">
        <v>5224500</v>
      </c>
      <c r="F81" s="303">
        <v>620</v>
      </c>
      <c r="G81" s="767">
        <f>SUM(G82)</f>
        <v>2091.6</v>
      </c>
      <c r="H81" s="767">
        <f>SUM(H82)</f>
        <v>0</v>
      </c>
      <c r="I81" s="767">
        <f>SUM(I82)</f>
        <v>2091.6</v>
      </c>
      <c r="J81" s="767"/>
      <c r="K81" s="767"/>
      <c r="L81" s="211"/>
    </row>
    <row r="82" spans="1:12" ht="18" customHeight="1" x14ac:dyDescent="0.25">
      <c r="A82" s="753" t="s">
        <v>600</v>
      </c>
      <c r="B82" s="832" t="s">
        <v>640</v>
      </c>
      <c r="C82" s="832" t="s">
        <v>149</v>
      </c>
      <c r="D82" s="833">
        <v>1</v>
      </c>
      <c r="E82" s="294">
        <v>5224500</v>
      </c>
      <c r="F82" s="303">
        <v>622</v>
      </c>
      <c r="G82" s="767">
        <v>2091.6</v>
      </c>
      <c r="H82" s="767"/>
      <c r="I82" s="767">
        <f t="shared" si="4"/>
        <v>2091.6</v>
      </c>
      <c r="J82" s="767"/>
      <c r="K82" s="767"/>
      <c r="L82" s="211"/>
    </row>
    <row r="83" spans="1:12" s="290" customFormat="1" ht="15" customHeight="1" x14ac:dyDescent="0.25">
      <c r="A83" s="367" t="s">
        <v>363</v>
      </c>
      <c r="B83" s="758">
        <v>80</v>
      </c>
      <c r="C83" s="831">
        <v>7</v>
      </c>
      <c r="D83" s="831" t="s">
        <v>358</v>
      </c>
      <c r="E83" s="363" t="s">
        <v>358</v>
      </c>
      <c r="F83" s="625" t="s">
        <v>358</v>
      </c>
      <c r="G83" s="845">
        <f>G89+G85+G105+G113</f>
        <v>8048.6</v>
      </c>
      <c r="H83" s="845">
        <f>H89+H85+H105+H113</f>
        <v>0</v>
      </c>
      <c r="I83" s="845">
        <f>I89+I85+I105+I113</f>
        <v>8048.6</v>
      </c>
      <c r="J83" s="845">
        <f>J89+J85+J105+J113</f>
        <v>0</v>
      </c>
      <c r="K83" s="845">
        <f>K89+K85+K105+K113</f>
        <v>0</v>
      </c>
      <c r="L83" s="289"/>
    </row>
    <row r="84" spans="1:12" s="290" customFormat="1" ht="0.75" hidden="1" customHeight="1" x14ac:dyDescent="0.25">
      <c r="A84" s="754" t="s">
        <v>641</v>
      </c>
      <c r="B84" s="759" t="s">
        <v>640</v>
      </c>
      <c r="C84" s="759" t="s">
        <v>157</v>
      </c>
      <c r="D84" s="759"/>
      <c r="E84" s="759"/>
      <c r="F84" s="625"/>
      <c r="G84" s="766"/>
      <c r="H84" s="845"/>
      <c r="I84" s="766">
        <f t="shared" si="4"/>
        <v>0</v>
      </c>
      <c r="J84" s="766"/>
      <c r="K84" s="766"/>
      <c r="L84" s="289"/>
    </row>
    <row r="85" spans="1:12" s="290" customFormat="1" ht="15.75" customHeight="1" x14ac:dyDescent="0.25">
      <c r="A85" s="754" t="s">
        <v>238</v>
      </c>
      <c r="B85" s="759" t="s">
        <v>640</v>
      </c>
      <c r="C85" s="759" t="s">
        <v>157</v>
      </c>
      <c r="D85" s="759" t="s">
        <v>142</v>
      </c>
      <c r="E85" s="759"/>
      <c r="F85" s="625"/>
      <c r="G85" s="766">
        <f>G86</f>
        <v>198.6</v>
      </c>
      <c r="H85" s="766">
        <f t="shared" ref="H85:I86" si="14">H86</f>
        <v>0</v>
      </c>
      <c r="I85" s="766">
        <f t="shared" si="14"/>
        <v>198.6</v>
      </c>
      <c r="J85" s="766"/>
      <c r="K85" s="766"/>
      <c r="L85" s="289"/>
    </row>
    <row r="86" spans="1:12" ht="15.75" customHeight="1" x14ac:dyDescent="0.25">
      <c r="A86" s="753" t="s">
        <v>642</v>
      </c>
      <c r="B86" s="832" t="s">
        <v>640</v>
      </c>
      <c r="C86" s="832" t="s">
        <v>157</v>
      </c>
      <c r="D86" s="832" t="s">
        <v>142</v>
      </c>
      <c r="E86" s="832">
        <v>4209900</v>
      </c>
      <c r="F86" s="303"/>
      <c r="G86" s="767">
        <f>G87</f>
        <v>198.6</v>
      </c>
      <c r="H86" s="767">
        <f t="shared" si="14"/>
        <v>0</v>
      </c>
      <c r="I86" s="767">
        <f t="shared" si="14"/>
        <v>198.6</v>
      </c>
      <c r="J86" s="767"/>
      <c r="K86" s="767"/>
      <c r="L86" s="211"/>
    </row>
    <row r="87" spans="1:12" ht="15.75" customHeight="1" x14ac:dyDescent="0.25">
      <c r="A87" s="319" t="s">
        <v>582</v>
      </c>
      <c r="B87" s="832" t="s">
        <v>640</v>
      </c>
      <c r="C87" s="832" t="s">
        <v>157</v>
      </c>
      <c r="D87" s="832" t="s">
        <v>142</v>
      </c>
      <c r="E87" s="832">
        <v>4209900</v>
      </c>
      <c r="F87" s="303">
        <v>610</v>
      </c>
      <c r="G87" s="767">
        <f>G88</f>
        <v>198.6</v>
      </c>
      <c r="H87" s="767">
        <f t="shared" ref="H87:I87" si="15">H88</f>
        <v>0</v>
      </c>
      <c r="I87" s="767">
        <f t="shared" si="15"/>
        <v>198.6</v>
      </c>
      <c r="J87" s="767"/>
      <c r="K87" s="767"/>
      <c r="L87" s="211"/>
    </row>
    <row r="88" spans="1:12" ht="17.25" customHeight="1" x14ac:dyDescent="0.25">
      <c r="A88" s="753" t="s">
        <v>584</v>
      </c>
      <c r="B88" s="832" t="s">
        <v>640</v>
      </c>
      <c r="C88" s="832" t="s">
        <v>157</v>
      </c>
      <c r="D88" s="832" t="s">
        <v>142</v>
      </c>
      <c r="E88" s="832">
        <v>4209900</v>
      </c>
      <c r="F88" s="303">
        <v>612</v>
      </c>
      <c r="G88" s="767">
        <v>198.6</v>
      </c>
      <c r="H88" s="846"/>
      <c r="I88" s="767">
        <f t="shared" si="4"/>
        <v>198.6</v>
      </c>
      <c r="J88" s="767"/>
      <c r="K88" s="767"/>
      <c r="L88" s="211"/>
    </row>
    <row r="89" spans="1:12" s="290" customFormat="1" ht="20.25" customHeight="1" x14ac:dyDescent="0.25">
      <c r="A89" s="754" t="s">
        <v>240</v>
      </c>
      <c r="B89" s="759" t="s">
        <v>640</v>
      </c>
      <c r="C89" s="759" t="s">
        <v>157</v>
      </c>
      <c r="D89" s="759" t="s">
        <v>144</v>
      </c>
      <c r="E89" s="759"/>
      <c r="F89" s="625"/>
      <c r="G89" s="766">
        <f>G90+G95+G100</f>
        <v>6434.2</v>
      </c>
      <c r="H89" s="766">
        <f t="shared" ref="H89:I89" si="16">H90+H95+H100</f>
        <v>0</v>
      </c>
      <c r="I89" s="766">
        <f t="shared" si="16"/>
        <v>6434.2</v>
      </c>
      <c r="J89" s="766"/>
      <c r="K89" s="766"/>
      <c r="L89" s="289"/>
    </row>
    <row r="90" spans="1:12" s="290" customFormat="1" ht="31.5" customHeight="1" x14ac:dyDescent="0.25">
      <c r="A90" s="754" t="s">
        <v>1249</v>
      </c>
      <c r="B90" s="759" t="s">
        <v>640</v>
      </c>
      <c r="C90" s="759" t="s">
        <v>157</v>
      </c>
      <c r="D90" s="759" t="s">
        <v>144</v>
      </c>
      <c r="E90" s="759">
        <v>4219900</v>
      </c>
      <c r="F90" s="625"/>
      <c r="G90" s="766">
        <f>G91+G93</f>
        <v>4741.2</v>
      </c>
      <c r="H90" s="766">
        <f t="shared" ref="H90:I90" si="17">H91+H93</f>
        <v>0</v>
      </c>
      <c r="I90" s="766">
        <f t="shared" si="17"/>
        <v>4741.2</v>
      </c>
      <c r="J90" s="766"/>
      <c r="K90" s="766"/>
      <c r="L90" s="289"/>
    </row>
    <row r="91" spans="1:12" ht="15" customHeight="1" x14ac:dyDescent="0.25">
      <c r="A91" s="319" t="s">
        <v>582</v>
      </c>
      <c r="B91" s="832" t="s">
        <v>640</v>
      </c>
      <c r="C91" s="832" t="s">
        <v>157</v>
      </c>
      <c r="D91" s="832" t="s">
        <v>144</v>
      </c>
      <c r="E91" s="832" t="s">
        <v>739</v>
      </c>
      <c r="F91" s="303">
        <v>610</v>
      </c>
      <c r="G91" s="767">
        <f>G92</f>
        <v>2548.5</v>
      </c>
      <c r="H91" s="841"/>
      <c r="I91" s="767">
        <f t="shared" si="4"/>
        <v>2548.5</v>
      </c>
      <c r="J91" s="767"/>
      <c r="K91" s="767"/>
      <c r="L91" s="211"/>
    </row>
    <row r="92" spans="1:12" ht="15" customHeight="1" x14ac:dyDescent="0.25">
      <c r="A92" s="753" t="s">
        <v>584</v>
      </c>
      <c r="B92" s="832" t="s">
        <v>640</v>
      </c>
      <c r="C92" s="832" t="s">
        <v>157</v>
      </c>
      <c r="D92" s="832" t="s">
        <v>144</v>
      </c>
      <c r="E92" s="832" t="s">
        <v>739</v>
      </c>
      <c r="F92" s="303">
        <v>612</v>
      </c>
      <c r="G92" s="767">
        <v>2548.5</v>
      </c>
      <c r="H92" s="841"/>
      <c r="I92" s="767"/>
      <c r="J92" s="767"/>
      <c r="K92" s="767"/>
      <c r="L92" s="211"/>
    </row>
    <row r="93" spans="1:12" ht="15.75" customHeight="1" x14ac:dyDescent="0.25">
      <c r="A93" s="319" t="s">
        <v>598</v>
      </c>
      <c r="B93" s="832" t="s">
        <v>640</v>
      </c>
      <c r="C93" s="832" t="s">
        <v>157</v>
      </c>
      <c r="D93" s="832" t="s">
        <v>144</v>
      </c>
      <c r="E93" s="832" t="s">
        <v>739</v>
      </c>
      <c r="F93" s="303">
        <v>620</v>
      </c>
      <c r="G93" s="841">
        <f>G94</f>
        <v>2192.6999999999998</v>
      </c>
      <c r="H93" s="841"/>
      <c r="I93" s="767">
        <f>G93+H93</f>
        <v>2192.6999999999998</v>
      </c>
      <c r="J93" s="767"/>
      <c r="K93" s="767"/>
      <c r="L93" s="211"/>
    </row>
    <row r="94" spans="1:12" ht="17.25" customHeight="1" x14ac:dyDescent="0.25">
      <c r="A94" s="753" t="s">
        <v>600</v>
      </c>
      <c r="B94" s="832" t="s">
        <v>640</v>
      </c>
      <c r="C94" s="832" t="s">
        <v>157</v>
      </c>
      <c r="D94" s="832" t="s">
        <v>144</v>
      </c>
      <c r="E94" s="832" t="s">
        <v>739</v>
      </c>
      <c r="F94" s="303">
        <v>622</v>
      </c>
      <c r="G94" s="841">
        <v>2192.6999999999998</v>
      </c>
      <c r="H94" s="841">
        <f>H95</f>
        <v>0</v>
      </c>
      <c r="I94" s="767">
        <f t="shared" ref="I94:I99" si="18">G94+H94</f>
        <v>2192.6999999999998</v>
      </c>
      <c r="J94" s="767"/>
      <c r="K94" s="767"/>
      <c r="L94" s="211"/>
    </row>
    <row r="95" spans="1:12" ht="30" customHeight="1" x14ac:dyDescent="0.25">
      <c r="A95" s="367" t="s">
        <v>1250</v>
      </c>
      <c r="B95" s="759" t="s">
        <v>640</v>
      </c>
      <c r="C95" s="759" t="s">
        <v>157</v>
      </c>
      <c r="D95" s="759" t="s">
        <v>144</v>
      </c>
      <c r="E95" s="759" t="s">
        <v>1054</v>
      </c>
      <c r="F95" s="625"/>
      <c r="G95" s="840">
        <f>G96+G98</f>
        <v>1029</v>
      </c>
      <c r="H95" s="840">
        <f>H98+H99</f>
        <v>0</v>
      </c>
      <c r="I95" s="766">
        <f t="shared" si="18"/>
        <v>1029</v>
      </c>
      <c r="J95" s="766"/>
      <c r="K95" s="766"/>
      <c r="L95" s="211"/>
    </row>
    <row r="96" spans="1:12" ht="15.75" x14ac:dyDescent="0.25">
      <c r="A96" s="319" t="s">
        <v>582</v>
      </c>
      <c r="B96" s="832" t="s">
        <v>640</v>
      </c>
      <c r="C96" s="832" t="s">
        <v>157</v>
      </c>
      <c r="D96" s="832" t="s">
        <v>144</v>
      </c>
      <c r="E96" s="832" t="s">
        <v>1054</v>
      </c>
      <c r="F96" s="303">
        <v>610</v>
      </c>
      <c r="G96" s="841">
        <f>G97</f>
        <v>934</v>
      </c>
      <c r="H96" s="841"/>
      <c r="I96" s="767">
        <f>I97</f>
        <v>934</v>
      </c>
      <c r="J96" s="766"/>
      <c r="K96" s="766"/>
      <c r="L96" s="211"/>
    </row>
    <row r="97" spans="1:12" ht="15.75" x14ac:dyDescent="0.25">
      <c r="A97" s="753" t="s">
        <v>584</v>
      </c>
      <c r="B97" s="832" t="s">
        <v>640</v>
      </c>
      <c r="C97" s="832" t="s">
        <v>157</v>
      </c>
      <c r="D97" s="832" t="s">
        <v>144</v>
      </c>
      <c r="E97" s="832" t="s">
        <v>1054</v>
      </c>
      <c r="F97" s="303">
        <v>612</v>
      </c>
      <c r="G97" s="841">
        <v>934</v>
      </c>
      <c r="H97" s="841"/>
      <c r="I97" s="767">
        <v>934</v>
      </c>
      <c r="J97" s="766"/>
      <c r="K97" s="766"/>
      <c r="L97" s="211"/>
    </row>
    <row r="98" spans="1:12" ht="15.75" x14ac:dyDescent="0.25">
      <c r="A98" s="319" t="s">
        <v>598</v>
      </c>
      <c r="B98" s="832" t="s">
        <v>640</v>
      </c>
      <c r="C98" s="832" t="s">
        <v>157</v>
      </c>
      <c r="D98" s="832" t="s">
        <v>144</v>
      </c>
      <c r="E98" s="832" t="s">
        <v>1054</v>
      </c>
      <c r="F98" s="303">
        <v>620</v>
      </c>
      <c r="G98" s="841">
        <f>G99</f>
        <v>95</v>
      </c>
      <c r="H98" s="841"/>
      <c r="I98" s="767">
        <f t="shared" si="18"/>
        <v>95</v>
      </c>
      <c r="J98" s="767"/>
      <c r="K98" s="767"/>
      <c r="L98" s="211"/>
    </row>
    <row r="99" spans="1:12" ht="15" customHeight="1" x14ac:dyDescent="0.25">
      <c r="A99" s="839" t="s">
        <v>600</v>
      </c>
      <c r="B99" s="832" t="s">
        <v>640</v>
      </c>
      <c r="C99" s="832" t="s">
        <v>157</v>
      </c>
      <c r="D99" s="832" t="s">
        <v>144</v>
      </c>
      <c r="E99" s="832" t="s">
        <v>1054</v>
      </c>
      <c r="F99" s="303">
        <v>622</v>
      </c>
      <c r="G99" s="841">
        <v>95</v>
      </c>
      <c r="H99" s="841"/>
      <c r="I99" s="767">
        <f t="shared" si="18"/>
        <v>95</v>
      </c>
      <c r="J99" s="767"/>
      <c r="K99" s="767"/>
      <c r="L99" s="211"/>
    </row>
    <row r="100" spans="1:12" ht="15" customHeight="1" x14ac:dyDescent="0.25">
      <c r="A100" s="838" t="s">
        <v>1251</v>
      </c>
      <c r="B100" s="759" t="s">
        <v>640</v>
      </c>
      <c r="C100" s="759" t="s">
        <v>157</v>
      </c>
      <c r="D100" s="759" t="s">
        <v>144</v>
      </c>
      <c r="E100" s="759" t="s">
        <v>1232</v>
      </c>
      <c r="F100" s="625"/>
      <c r="G100" s="840">
        <f>G101+G103</f>
        <v>664</v>
      </c>
      <c r="H100" s="840"/>
      <c r="I100" s="766">
        <f>I101+I103</f>
        <v>664</v>
      </c>
      <c r="J100" s="767"/>
      <c r="K100" s="767"/>
      <c r="L100" s="211"/>
    </row>
    <row r="101" spans="1:12" ht="15" customHeight="1" x14ac:dyDescent="0.25">
      <c r="A101" s="312" t="s">
        <v>582</v>
      </c>
      <c r="B101" s="832" t="s">
        <v>640</v>
      </c>
      <c r="C101" s="832" t="s">
        <v>157</v>
      </c>
      <c r="D101" s="832" t="s">
        <v>144</v>
      </c>
      <c r="E101" s="832" t="s">
        <v>1232</v>
      </c>
      <c r="F101" s="303">
        <v>610</v>
      </c>
      <c r="G101" s="841">
        <f>G102</f>
        <v>498</v>
      </c>
      <c r="H101" s="841">
        <f>H102</f>
        <v>0</v>
      </c>
      <c r="I101" s="767">
        <f>I102</f>
        <v>498</v>
      </c>
      <c r="J101" s="767"/>
      <c r="K101" s="767"/>
      <c r="L101" s="211"/>
    </row>
    <row r="102" spans="1:12" ht="15" customHeight="1" x14ac:dyDescent="0.25">
      <c r="A102" s="839" t="s">
        <v>584</v>
      </c>
      <c r="B102" s="832" t="s">
        <v>640</v>
      </c>
      <c r="C102" s="832" t="s">
        <v>157</v>
      </c>
      <c r="D102" s="832" t="s">
        <v>144</v>
      </c>
      <c r="E102" s="832" t="s">
        <v>1232</v>
      </c>
      <c r="F102" s="303">
        <v>612</v>
      </c>
      <c r="G102" s="841">
        <v>498</v>
      </c>
      <c r="H102" s="841"/>
      <c r="I102" s="767">
        <v>498</v>
      </c>
      <c r="J102" s="767"/>
      <c r="K102" s="767"/>
      <c r="L102" s="211"/>
    </row>
    <row r="103" spans="1:12" ht="15" customHeight="1" x14ac:dyDescent="0.25">
      <c r="A103" s="312" t="s">
        <v>598</v>
      </c>
      <c r="B103" s="832" t="s">
        <v>640</v>
      </c>
      <c r="C103" s="832" t="s">
        <v>157</v>
      </c>
      <c r="D103" s="832" t="s">
        <v>144</v>
      </c>
      <c r="E103" s="832" t="s">
        <v>1232</v>
      </c>
      <c r="F103" s="303">
        <v>620</v>
      </c>
      <c r="G103" s="841">
        <f>G104</f>
        <v>166</v>
      </c>
      <c r="H103" s="841"/>
      <c r="I103" s="767">
        <f>I104</f>
        <v>166</v>
      </c>
      <c r="J103" s="767"/>
      <c r="K103" s="767"/>
      <c r="L103" s="211"/>
    </row>
    <row r="104" spans="1:12" ht="15" customHeight="1" x14ac:dyDescent="0.25">
      <c r="A104" s="839" t="s">
        <v>600</v>
      </c>
      <c r="B104" s="832" t="s">
        <v>640</v>
      </c>
      <c r="C104" s="832" t="s">
        <v>157</v>
      </c>
      <c r="D104" s="832" t="s">
        <v>144</v>
      </c>
      <c r="E104" s="832" t="s">
        <v>1232</v>
      </c>
      <c r="F104" s="303">
        <v>622</v>
      </c>
      <c r="G104" s="841">
        <v>166</v>
      </c>
      <c r="H104" s="841"/>
      <c r="I104" s="767">
        <v>166</v>
      </c>
      <c r="J104" s="767"/>
      <c r="K104" s="767"/>
      <c r="L104" s="211"/>
    </row>
    <row r="105" spans="1:12" s="290" customFormat="1" ht="18" customHeight="1" x14ac:dyDescent="0.25">
      <c r="A105" s="754" t="s">
        <v>252</v>
      </c>
      <c r="B105" s="759" t="s">
        <v>640</v>
      </c>
      <c r="C105" s="759" t="s">
        <v>157</v>
      </c>
      <c r="D105" s="759" t="s">
        <v>157</v>
      </c>
      <c r="E105" s="759"/>
      <c r="F105" s="625"/>
      <c r="G105" s="840">
        <f>G106+G111</f>
        <v>1153.5</v>
      </c>
      <c r="H105" s="840">
        <f t="shared" ref="H105:K105" si="19">H106+H111</f>
        <v>0</v>
      </c>
      <c r="I105" s="840">
        <f t="shared" si="19"/>
        <v>1153.5</v>
      </c>
      <c r="J105" s="840">
        <f t="shared" si="19"/>
        <v>0</v>
      </c>
      <c r="K105" s="840">
        <f t="shared" si="19"/>
        <v>0</v>
      </c>
      <c r="L105" s="289"/>
    </row>
    <row r="106" spans="1:12" ht="13.5" customHeight="1" x14ac:dyDescent="0.25">
      <c r="A106" s="754" t="s">
        <v>1248</v>
      </c>
      <c r="B106" s="759" t="s">
        <v>640</v>
      </c>
      <c r="C106" s="759" t="s">
        <v>157</v>
      </c>
      <c r="D106" s="759" t="s">
        <v>157</v>
      </c>
      <c r="E106" s="759" t="s">
        <v>1007</v>
      </c>
      <c r="F106" s="625"/>
      <c r="G106" s="840">
        <f>G107+G109</f>
        <v>1010</v>
      </c>
      <c r="H106" s="840">
        <f t="shared" ref="H106:I106" si="20">H107+H109</f>
        <v>0</v>
      </c>
      <c r="I106" s="840">
        <f t="shared" si="20"/>
        <v>1010</v>
      </c>
      <c r="J106" s="766"/>
      <c r="K106" s="766"/>
      <c r="L106" s="289"/>
    </row>
    <row r="107" spans="1:12" ht="15.75" x14ac:dyDescent="0.25">
      <c r="A107" s="319" t="s">
        <v>582</v>
      </c>
      <c r="B107" s="832" t="s">
        <v>640</v>
      </c>
      <c r="C107" s="832" t="s">
        <v>157</v>
      </c>
      <c r="D107" s="832" t="s">
        <v>157</v>
      </c>
      <c r="E107" s="832" t="s">
        <v>1007</v>
      </c>
      <c r="F107" s="303">
        <v>610</v>
      </c>
      <c r="G107" s="841">
        <f>G108</f>
        <v>300</v>
      </c>
      <c r="H107" s="841"/>
      <c r="I107" s="841">
        <f>I108</f>
        <v>300</v>
      </c>
      <c r="J107" s="767"/>
      <c r="K107" s="767"/>
      <c r="L107" s="211"/>
    </row>
    <row r="108" spans="1:12" ht="15.75" x14ac:dyDescent="0.25">
      <c r="A108" s="753" t="s">
        <v>584</v>
      </c>
      <c r="B108" s="832" t="s">
        <v>640</v>
      </c>
      <c r="C108" s="832" t="s">
        <v>157</v>
      </c>
      <c r="D108" s="832" t="s">
        <v>157</v>
      </c>
      <c r="E108" s="832" t="s">
        <v>1007</v>
      </c>
      <c r="F108" s="303">
        <v>612</v>
      </c>
      <c r="G108" s="841">
        <v>300</v>
      </c>
      <c r="H108" s="841"/>
      <c r="I108" s="767">
        <f t="shared" si="4"/>
        <v>300</v>
      </c>
      <c r="J108" s="767"/>
      <c r="K108" s="767"/>
      <c r="L108" s="211"/>
    </row>
    <row r="109" spans="1:12" ht="15.75" x14ac:dyDescent="0.25">
      <c r="A109" s="319" t="s">
        <v>598</v>
      </c>
      <c r="B109" s="832" t="s">
        <v>640</v>
      </c>
      <c r="C109" s="832" t="s">
        <v>157</v>
      </c>
      <c r="D109" s="832" t="s">
        <v>157</v>
      </c>
      <c r="E109" s="832" t="s">
        <v>1007</v>
      </c>
      <c r="F109" s="303">
        <v>620</v>
      </c>
      <c r="G109" s="841">
        <f>G110</f>
        <v>710</v>
      </c>
      <c r="H109" s="841"/>
      <c r="I109" s="767">
        <f>I110</f>
        <v>710</v>
      </c>
      <c r="J109" s="767"/>
      <c r="K109" s="767"/>
      <c r="L109" s="211"/>
    </row>
    <row r="110" spans="1:12" ht="15.75" x14ac:dyDescent="0.25">
      <c r="A110" s="753" t="s">
        <v>600</v>
      </c>
      <c r="B110" s="832" t="s">
        <v>640</v>
      </c>
      <c r="C110" s="832" t="s">
        <v>157</v>
      </c>
      <c r="D110" s="832" t="s">
        <v>157</v>
      </c>
      <c r="E110" s="832" t="s">
        <v>1007</v>
      </c>
      <c r="F110" s="303">
        <v>622</v>
      </c>
      <c r="G110" s="841">
        <v>710</v>
      </c>
      <c r="H110" s="841"/>
      <c r="I110" s="767">
        <f t="shared" si="4"/>
        <v>710</v>
      </c>
      <c r="J110" s="767"/>
      <c r="K110" s="767"/>
      <c r="L110" s="211"/>
    </row>
    <row r="111" spans="1:12" ht="16.5" customHeight="1" x14ac:dyDescent="0.25">
      <c r="A111" s="319" t="s">
        <v>598</v>
      </c>
      <c r="B111" s="832" t="s">
        <v>640</v>
      </c>
      <c r="C111" s="832" t="s">
        <v>157</v>
      </c>
      <c r="D111" s="832" t="s">
        <v>157</v>
      </c>
      <c r="E111" s="832" t="s">
        <v>1055</v>
      </c>
      <c r="F111" s="303">
        <v>620</v>
      </c>
      <c r="G111" s="767">
        <f>SUM(G112)</f>
        <v>143.5</v>
      </c>
      <c r="H111" s="841">
        <f>H112</f>
        <v>0</v>
      </c>
      <c r="I111" s="767">
        <f t="shared" si="4"/>
        <v>143.5</v>
      </c>
      <c r="J111" s="767"/>
      <c r="K111" s="767"/>
      <c r="L111" s="211"/>
    </row>
    <row r="112" spans="1:12" ht="18" customHeight="1" x14ac:dyDescent="0.25">
      <c r="A112" s="753" t="s">
        <v>600</v>
      </c>
      <c r="B112" s="832" t="s">
        <v>640</v>
      </c>
      <c r="C112" s="832" t="s">
        <v>157</v>
      </c>
      <c r="D112" s="832" t="s">
        <v>157</v>
      </c>
      <c r="E112" s="832" t="s">
        <v>1055</v>
      </c>
      <c r="F112" s="303">
        <v>622</v>
      </c>
      <c r="G112" s="767">
        <v>143.5</v>
      </c>
      <c r="H112" s="841"/>
      <c r="I112" s="767">
        <f t="shared" si="4"/>
        <v>143.5</v>
      </c>
      <c r="J112" s="767"/>
      <c r="K112" s="767"/>
      <c r="L112" s="211"/>
    </row>
    <row r="113" spans="1:12" s="290" customFormat="1" ht="13.5" customHeight="1" x14ac:dyDescent="0.25">
      <c r="A113" s="367" t="s">
        <v>364</v>
      </c>
      <c r="B113" s="758">
        <v>80</v>
      </c>
      <c r="C113" s="831">
        <v>7</v>
      </c>
      <c r="D113" s="831">
        <v>9</v>
      </c>
      <c r="E113" s="363" t="s">
        <v>358</v>
      </c>
      <c r="F113" s="625" t="s">
        <v>358</v>
      </c>
      <c r="G113" s="766">
        <f>SUM(G114)</f>
        <v>262.3</v>
      </c>
      <c r="H113" s="840">
        <f>SUM(H114)</f>
        <v>0</v>
      </c>
      <c r="I113" s="840">
        <f>SUM(I114)</f>
        <v>262.3</v>
      </c>
      <c r="J113" s="766">
        <v>0</v>
      </c>
      <c r="K113" s="766">
        <v>0</v>
      </c>
      <c r="L113" s="289"/>
    </row>
    <row r="114" spans="1:12" ht="15.75" hidden="1" customHeight="1" x14ac:dyDescent="0.25">
      <c r="A114" s="319" t="s">
        <v>585</v>
      </c>
      <c r="B114" s="298">
        <v>80</v>
      </c>
      <c r="C114" s="833">
        <v>7</v>
      </c>
      <c r="D114" s="833">
        <v>9</v>
      </c>
      <c r="E114" s="294">
        <v>5220000</v>
      </c>
      <c r="F114" s="303" t="s">
        <v>358</v>
      </c>
      <c r="G114" s="767">
        <f>SUM(G120)</f>
        <v>262.3</v>
      </c>
      <c r="H114" s="841">
        <f>SUM(H115+H120)</f>
        <v>0</v>
      </c>
      <c r="I114" s="841">
        <f>SUM(I115+I120)</f>
        <v>262.3</v>
      </c>
      <c r="J114" s="767">
        <v>0</v>
      </c>
      <c r="K114" s="767">
        <v>0</v>
      </c>
      <c r="L114" s="211"/>
    </row>
    <row r="115" spans="1:12" ht="23.25" hidden="1" customHeight="1" x14ac:dyDescent="0.25">
      <c r="A115" s="319" t="s">
        <v>601</v>
      </c>
      <c r="B115" s="298">
        <v>80</v>
      </c>
      <c r="C115" s="833">
        <v>7</v>
      </c>
      <c r="D115" s="833">
        <v>9</v>
      </c>
      <c r="E115" s="294">
        <v>5222800</v>
      </c>
      <c r="F115" s="303" t="s">
        <v>358</v>
      </c>
      <c r="G115" s="767">
        <v>0</v>
      </c>
      <c r="H115" s="841"/>
      <c r="I115" s="767">
        <f t="shared" si="4"/>
        <v>0</v>
      </c>
      <c r="J115" s="767">
        <v>0</v>
      </c>
      <c r="K115" s="767">
        <v>0</v>
      </c>
      <c r="L115" s="211"/>
    </row>
    <row r="116" spans="1:12" ht="27" hidden="1" customHeight="1" x14ac:dyDescent="0.25">
      <c r="A116" s="319" t="s">
        <v>724</v>
      </c>
      <c r="B116" s="298">
        <v>80</v>
      </c>
      <c r="C116" s="833">
        <v>7</v>
      </c>
      <c r="D116" s="833">
        <v>9</v>
      </c>
      <c r="E116" s="294">
        <v>5222810</v>
      </c>
      <c r="F116" s="303" t="s">
        <v>358</v>
      </c>
      <c r="G116" s="767">
        <v>0</v>
      </c>
      <c r="H116" s="841"/>
      <c r="I116" s="767">
        <f t="shared" si="4"/>
        <v>0</v>
      </c>
      <c r="J116" s="767">
        <v>0</v>
      </c>
      <c r="K116" s="767">
        <v>0</v>
      </c>
      <c r="L116" s="211"/>
    </row>
    <row r="117" spans="1:12" ht="27" hidden="1" customHeight="1" x14ac:dyDescent="0.25">
      <c r="A117" s="319" t="s">
        <v>596</v>
      </c>
      <c r="B117" s="298">
        <v>80</v>
      </c>
      <c r="C117" s="833">
        <v>7</v>
      </c>
      <c r="D117" s="833">
        <v>9</v>
      </c>
      <c r="E117" s="294">
        <v>5222810</v>
      </c>
      <c r="F117" s="303">
        <v>600</v>
      </c>
      <c r="G117" s="767">
        <v>0</v>
      </c>
      <c r="H117" s="841"/>
      <c r="I117" s="767">
        <f t="shared" si="4"/>
        <v>0</v>
      </c>
      <c r="J117" s="767"/>
      <c r="K117" s="767"/>
      <c r="L117" s="211"/>
    </row>
    <row r="118" spans="1:12" ht="13.5" hidden="1" customHeight="1" x14ac:dyDescent="0.25">
      <c r="A118" s="319" t="s">
        <v>582</v>
      </c>
      <c r="B118" s="298">
        <v>80</v>
      </c>
      <c r="C118" s="833">
        <v>7</v>
      </c>
      <c r="D118" s="833">
        <v>9</v>
      </c>
      <c r="E118" s="294">
        <v>5222810</v>
      </c>
      <c r="F118" s="303">
        <v>610</v>
      </c>
      <c r="G118" s="767">
        <v>0</v>
      </c>
      <c r="H118" s="841"/>
      <c r="I118" s="767">
        <f t="shared" si="4"/>
        <v>0</v>
      </c>
      <c r="J118" s="767">
        <v>0</v>
      </c>
      <c r="K118" s="767">
        <v>0</v>
      </c>
      <c r="L118" s="211"/>
    </row>
    <row r="119" spans="1:12" ht="25.5" hidden="1" customHeight="1" x14ac:dyDescent="0.25">
      <c r="A119" s="753" t="s">
        <v>584</v>
      </c>
      <c r="B119" s="298">
        <v>80</v>
      </c>
      <c r="C119" s="833">
        <v>7</v>
      </c>
      <c r="D119" s="833">
        <v>9</v>
      </c>
      <c r="E119" s="294">
        <v>5222810</v>
      </c>
      <c r="F119" s="303">
        <v>612</v>
      </c>
      <c r="G119" s="767">
        <v>0</v>
      </c>
      <c r="H119" s="841"/>
      <c r="I119" s="767">
        <f t="shared" si="4"/>
        <v>0</v>
      </c>
      <c r="J119" s="767">
        <v>0</v>
      </c>
      <c r="K119" s="767">
        <v>0</v>
      </c>
      <c r="L119" s="211"/>
    </row>
    <row r="120" spans="1:12" s="290" customFormat="1" ht="37.5" customHeight="1" x14ac:dyDescent="0.25">
      <c r="A120" s="367" t="s">
        <v>727</v>
      </c>
      <c r="B120" s="758">
        <v>80</v>
      </c>
      <c r="C120" s="831">
        <v>7</v>
      </c>
      <c r="D120" s="831">
        <v>9</v>
      </c>
      <c r="E120" s="363">
        <v>5225600</v>
      </c>
      <c r="F120" s="625"/>
      <c r="G120" s="840">
        <f>SUM(G121)</f>
        <v>262.3</v>
      </c>
      <c r="H120" s="840">
        <f>SUM(H121)</f>
        <v>0</v>
      </c>
      <c r="I120" s="840">
        <f>SUM(I121)</f>
        <v>262.3</v>
      </c>
      <c r="J120" s="766"/>
      <c r="K120" s="766"/>
      <c r="L120" s="289"/>
    </row>
    <row r="121" spans="1:12" s="290" customFormat="1" ht="31.5" customHeight="1" x14ac:dyDescent="0.25">
      <c r="A121" s="367" t="s">
        <v>1012</v>
      </c>
      <c r="B121" s="758">
        <v>80</v>
      </c>
      <c r="C121" s="831">
        <v>7</v>
      </c>
      <c r="D121" s="831">
        <v>9</v>
      </c>
      <c r="E121" s="363">
        <v>5225601</v>
      </c>
      <c r="F121" s="625" t="s">
        <v>358</v>
      </c>
      <c r="G121" s="766">
        <f>G122+G124</f>
        <v>262.3</v>
      </c>
      <c r="H121" s="766">
        <f t="shared" ref="H121:I121" si="21">H122+H124</f>
        <v>0</v>
      </c>
      <c r="I121" s="766">
        <f t="shared" si="21"/>
        <v>262.3</v>
      </c>
      <c r="J121" s="766">
        <v>0</v>
      </c>
      <c r="K121" s="766">
        <v>0</v>
      </c>
      <c r="L121" s="289"/>
    </row>
    <row r="122" spans="1:12" ht="15" customHeight="1" x14ac:dyDescent="0.25">
      <c r="A122" s="366" t="s">
        <v>956</v>
      </c>
      <c r="B122" s="298">
        <v>80</v>
      </c>
      <c r="C122" s="833">
        <v>7</v>
      </c>
      <c r="D122" s="833">
        <v>9</v>
      </c>
      <c r="E122" s="294">
        <v>5225601</v>
      </c>
      <c r="F122" s="303">
        <v>120</v>
      </c>
      <c r="G122" s="767">
        <f>G123</f>
        <v>56</v>
      </c>
      <c r="H122" s="767">
        <f t="shared" ref="H122:I122" si="22">H123</f>
        <v>0</v>
      </c>
      <c r="I122" s="767">
        <f t="shared" si="22"/>
        <v>56</v>
      </c>
      <c r="J122" s="767"/>
      <c r="K122" s="767"/>
      <c r="L122" s="211"/>
    </row>
    <row r="123" spans="1:12" ht="15" customHeight="1" x14ac:dyDescent="0.25">
      <c r="A123" s="366" t="s">
        <v>560</v>
      </c>
      <c r="B123" s="298">
        <v>80</v>
      </c>
      <c r="C123" s="833">
        <v>7</v>
      </c>
      <c r="D123" s="833">
        <v>9</v>
      </c>
      <c r="E123" s="294">
        <v>5225601</v>
      </c>
      <c r="F123" s="303">
        <v>122</v>
      </c>
      <c r="G123" s="767">
        <v>56</v>
      </c>
      <c r="H123" s="841"/>
      <c r="I123" s="767">
        <v>56</v>
      </c>
      <c r="J123" s="767"/>
      <c r="K123" s="767"/>
      <c r="L123" s="211"/>
    </row>
    <row r="124" spans="1:12" ht="16.5" customHeight="1" x14ac:dyDescent="0.25">
      <c r="A124" s="319" t="s">
        <v>725</v>
      </c>
      <c r="B124" s="298">
        <v>80</v>
      </c>
      <c r="C124" s="833">
        <v>7</v>
      </c>
      <c r="D124" s="833">
        <v>9</v>
      </c>
      <c r="E124" s="294">
        <v>5225601</v>
      </c>
      <c r="F124" s="303">
        <v>240</v>
      </c>
      <c r="G124" s="767">
        <f t="shared" ref="G124:H124" si="23">SUM(G125)</f>
        <v>206.3</v>
      </c>
      <c r="H124" s="841">
        <f t="shared" si="23"/>
        <v>0</v>
      </c>
      <c r="I124" s="767">
        <f>G124+H124</f>
        <v>206.3</v>
      </c>
      <c r="J124" s="767">
        <v>0</v>
      </c>
      <c r="K124" s="767">
        <v>0</v>
      </c>
      <c r="L124" s="211"/>
    </row>
    <row r="125" spans="1:12" ht="22.5" customHeight="1" x14ac:dyDescent="0.25">
      <c r="A125" s="366" t="s">
        <v>563</v>
      </c>
      <c r="B125" s="298">
        <v>80</v>
      </c>
      <c r="C125" s="833">
        <v>7</v>
      </c>
      <c r="D125" s="833">
        <v>9</v>
      </c>
      <c r="E125" s="294">
        <v>5225601</v>
      </c>
      <c r="F125" s="303">
        <v>244</v>
      </c>
      <c r="G125" s="767">
        <v>206.3</v>
      </c>
      <c r="H125" s="841"/>
      <c r="I125" s="767">
        <f>G125+H125</f>
        <v>206.3</v>
      </c>
      <c r="J125" s="767">
        <v>0</v>
      </c>
      <c r="K125" s="767">
        <v>0</v>
      </c>
      <c r="L125" s="211"/>
    </row>
    <row r="126" spans="1:12" s="290" customFormat="1" ht="33" customHeight="1" x14ac:dyDescent="0.25">
      <c r="A126" s="754" t="s">
        <v>649</v>
      </c>
      <c r="B126" s="758">
        <v>90</v>
      </c>
      <c r="C126" s="831"/>
      <c r="D126" s="831"/>
      <c r="E126" s="363"/>
      <c r="F126" s="625"/>
      <c r="G126" s="766">
        <f>G136+G143+G127</f>
        <v>2573</v>
      </c>
      <c r="H126" s="766">
        <f>H136+H143+H127</f>
        <v>0</v>
      </c>
      <c r="I126" s="766">
        <f>I136+I143+I127</f>
        <v>2573</v>
      </c>
      <c r="J126" s="766"/>
      <c r="K126" s="766"/>
      <c r="L126" s="289"/>
    </row>
    <row r="127" spans="1:12" s="290" customFormat="1" ht="18.75" customHeight="1" x14ac:dyDescent="0.25">
      <c r="A127" s="754" t="s">
        <v>360</v>
      </c>
      <c r="B127" s="758">
        <v>90</v>
      </c>
      <c r="C127" s="759" t="s">
        <v>149</v>
      </c>
      <c r="D127" s="831"/>
      <c r="E127" s="363"/>
      <c r="F127" s="625"/>
      <c r="G127" s="766">
        <f>SUM(G128)</f>
        <v>80.099999999999994</v>
      </c>
      <c r="H127" s="766">
        <f t="shared" ref="H127:K127" si="24">SUM(H128)</f>
        <v>0</v>
      </c>
      <c r="I127" s="766">
        <f t="shared" si="24"/>
        <v>80.099999999999994</v>
      </c>
      <c r="J127" s="766">
        <f t="shared" si="24"/>
        <v>0</v>
      </c>
      <c r="K127" s="766">
        <f t="shared" si="24"/>
        <v>0</v>
      </c>
      <c r="L127" s="289"/>
    </row>
    <row r="128" spans="1:12" ht="18.75" hidden="1" customHeight="1" x14ac:dyDescent="0.25">
      <c r="A128" s="319" t="s">
        <v>585</v>
      </c>
      <c r="B128" s="298">
        <v>90</v>
      </c>
      <c r="C128" s="832" t="s">
        <v>149</v>
      </c>
      <c r="D128" s="833">
        <v>1</v>
      </c>
      <c r="E128" s="294">
        <v>5220000</v>
      </c>
      <c r="F128" s="303"/>
      <c r="G128" s="767">
        <f>SUM(G129)</f>
        <v>80.099999999999994</v>
      </c>
      <c r="H128" s="767">
        <f t="shared" ref="H128:K128" si="25">SUM(H129)</f>
        <v>0</v>
      </c>
      <c r="I128" s="767">
        <f t="shared" si="25"/>
        <v>80.099999999999994</v>
      </c>
      <c r="J128" s="767">
        <f t="shared" si="25"/>
        <v>0</v>
      </c>
      <c r="K128" s="767">
        <f t="shared" si="25"/>
        <v>0</v>
      </c>
      <c r="L128" s="211"/>
    </row>
    <row r="129" spans="1:12" s="290" customFormat="1" ht="30.75" customHeight="1" x14ac:dyDescent="0.25">
      <c r="A129" s="754" t="s">
        <v>780</v>
      </c>
      <c r="B129" s="758">
        <v>90</v>
      </c>
      <c r="C129" s="759" t="s">
        <v>149</v>
      </c>
      <c r="D129" s="831">
        <v>1</v>
      </c>
      <c r="E129" s="363">
        <v>5224500</v>
      </c>
      <c r="F129" s="625"/>
      <c r="G129" s="766">
        <f>G130+G132</f>
        <v>80.099999999999994</v>
      </c>
      <c r="H129" s="766">
        <f>H130+H132</f>
        <v>0</v>
      </c>
      <c r="I129" s="766">
        <f>I130+I132</f>
        <v>80.099999999999994</v>
      </c>
      <c r="J129" s="766">
        <f t="shared" ref="J129:K129" si="26">J130+J132</f>
        <v>0</v>
      </c>
      <c r="K129" s="766">
        <f t="shared" si="26"/>
        <v>0</v>
      </c>
      <c r="L129" s="289"/>
    </row>
    <row r="130" spans="1:12" ht="18.75" customHeight="1" x14ac:dyDescent="0.25">
      <c r="A130" s="319" t="s">
        <v>582</v>
      </c>
      <c r="B130" s="298">
        <v>90</v>
      </c>
      <c r="C130" s="832" t="s">
        <v>149</v>
      </c>
      <c r="D130" s="833">
        <v>1</v>
      </c>
      <c r="E130" s="294">
        <v>5224500</v>
      </c>
      <c r="F130" s="303">
        <v>610</v>
      </c>
      <c r="G130" s="767">
        <f>G131</f>
        <v>40.1</v>
      </c>
      <c r="H130" s="767">
        <f t="shared" ref="H130:K130" si="27">H131</f>
        <v>0</v>
      </c>
      <c r="I130" s="767">
        <f t="shared" si="27"/>
        <v>40.1</v>
      </c>
      <c r="J130" s="767">
        <f t="shared" si="27"/>
        <v>0</v>
      </c>
      <c r="K130" s="767">
        <f t="shared" si="27"/>
        <v>0</v>
      </c>
      <c r="L130" s="211"/>
    </row>
    <row r="131" spans="1:12" ht="18.75" customHeight="1" x14ac:dyDescent="0.25">
      <c r="A131" s="753" t="s">
        <v>584</v>
      </c>
      <c r="B131" s="298">
        <v>90</v>
      </c>
      <c r="C131" s="832" t="s">
        <v>149</v>
      </c>
      <c r="D131" s="833">
        <v>1</v>
      </c>
      <c r="E131" s="294">
        <v>5224500</v>
      </c>
      <c r="F131" s="303">
        <v>612</v>
      </c>
      <c r="G131" s="767">
        <v>40.1</v>
      </c>
      <c r="H131" s="841"/>
      <c r="I131" s="767">
        <f t="shared" ref="I131:I133" si="28">SUM(G131:H131)</f>
        <v>40.1</v>
      </c>
      <c r="J131" s="767"/>
      <c r="K131" s="767"/>
      <c r="L131" s="211"/>
    </row>
    <row r="132" spans="1:12" ht="18.75" customHeight="1" x14ac:dyDescent="0.25">
      <c r="A132" s="319" t="s">
        <v>598</v>
      </c>
      <c r="B132" s="298">
        <v>90</v>
      </c>
      <c r="C132" s="832" t="s">
        <v>149</v>
      </c>
      <c r="D132" s="833">
        <v>1</v>
      </c>
      <c r="E132" s="294">
        <v>5224500</v>
      </c>
      <c r="F132" s="303">
        <v>620</v>
      </c>
      <c r="G132" s="767">
        <f>G133</f>
        <v>40</v>
      </c>
      <c r="H132" s="841"/>
      <c r="I132" s="767">
        <f t="shared" si="28"/>
        <v>40</v>
      </c>
      <c r="J132" s="767"/>
      <c r="K132" s="767"/>
      <c r="L132" s="211"/>
    </row>
    <row r="133" spans="1:12" ht="18.75" customHeight="1" x14ac:dyDescent="0.25">
      <c r="A133" s="753" t="s">
        <v>600</v>
      </c>
      <c r="B133" s="298">
        <v>90</v>
      </c>
      <c r="C133" s="832" t="s">
        <v>149</v>
      </c>
      <c r="D133" s="833">
        <v>1</v>
      </c>
      <c r="E133" s="294">
        <v>5224500</v>
      </c>
      <c r="F133" s="303">
        <v>622</v>
      </c>
      <c r="G133" s="767">
        <v>40</v>
      </c>
      <c r="H133" s="841"/>
      <c r="I133" s="767">
        <f t="shared" si="28"/>
        <v>40</v>
      </c>
      <c r="J133" s="767"/>
      <c r="K133" s="767"/>
      <c r="L133" s="211"/>
    </row>
    <row r="134" spans="1:12" ht="18.75" hidden="1" customHeight="1" x14ac:dyDescent="0.25">
      <c r="A134" s="753"/>
      <c r="B134" s="298">
        <v>90</v>
      </c>
      <c r="C134" s="833"/>
      <c r="D134" s="833"/>
      <c r="E134" s="294"/>
      <c r="F134" s="303"/>
      <c r="G134" s="767"/>
      <c r="H134" s="841"/>
      <c r="I134" s="767"/>
      <c r="J134" s="767"/>
      <c r="K134" s="767"/>
      <c r="L134" s="211"/>
    </row>
    <row r="135" spans="1:12" ht="18.75" hidden="1" customHeight="1" x14ac:dyDescent="0.25">
      <c r="A135" s="753"/>
      <c r="B135" s="298">
        <v>90</v>
      </c>
      <c r="C135" s="833"/>
      <c r="D135" s="833"/>
      <c r="E135" s="294"/>
      <c r="F135" s="303"/>
      <c r="G135" s="767"/>
      <c r="H135" s="841"/>
      <c r="I135" s="767"/>
      <c r="J135" s="767"/>
      <c r="K135" s="767"/>
      <c r="L135" s="211"/>
    </row>
    <row r="136" spans="1:12" s="290" customFormat="1" ht="15.75" x14ac:dyDescent="0.25">
      <c r="A136" s="367" t="s">
        <v>363</v>
      </c>
      <c r="B136" s="758">
        <v>90</v>
      </c>
      <c r="C136" s="831">
        <v>7</v>
      </c>
      <c r="D136" s="831"/>
      <c r="E136" s="363"/>
      <c r="F136" s="848"/>
      <c r="G136" s="849">
        <f>SUM(G137)</f>
        <v>1452.9</v>
      </c>
      <c r="H136" s="849">
        <f>H137</f>
        <v>0</v>
      </c>
      <c r="I136" s="766">
        <f t="shared" si="4"/>
        <v>1452.9</v>
      </c>
      <c r="J136" s="850"/>
      <c r="K136" s="850"/>
    </row>
    <row r="137" spans="1:12" s="290" customFormat="1" ht="15.75" customHeight="1" x14ac:dyDescent="0.25">
      <c r="A137" s="754" t="s">
        <v>644</v>
      </c>
      <c r="B137" s="758">
        <v>90</v>
      </c>
      <c r="C137" s="831">
        <v>7</v>
      </c>
      <c r="D137" s="831">
        <v>2</v>
      </c>
      <c r="E137" s="363"/>
      <c r="F137" s="848"/>
      <c r="G137" s="849">
        <f>SUM(G138)</f>
        <v>1452.9</v>
      </c>
      <c r="H137" s="849">
        <f>H138</f>
        <v>0</v>
      </c>
      <c r="I137" s="766">
        <f t="shared" si="4"/>
        <v>1452.9</v>
      </c>
      <c r="J137" s="850"/>
      <c r="K137" s="850"/>
    </row>
    <row r="138" spans="1:12" s="290" customFormat="1" ht="15.75" x14ac:dyDescent="0.25">
      <c r="A138" s="754" t="s">
        <v>593</v>
      </c>
      <c r="B138" s="758">
        <v>90</v>
      </c>
      <c r="C138" s="831">
        <v>7</v>
      </c>
      <c r="D138" s="831">
        <v>2</v>
      </c>
      <c r="E138" s="363">
        <v>4239900</v>
      </c>
      <c r="F138" s="848"/>
      <c r="G138" s="849">
        <f>G139+G141</f>
        <v>1452.9</v>
      </c>
      <c r="H138" s="849">
        <f>H139</f>
        <v>0</v>
      </c>
      <c r="I138" s="766">
        <f t="shared" si="4"/>
        <v>1452.9</v>
      </c>
      <c r="J138" s="850"/>
      <c r="K138" s="850"/>
    </row>
    <row r="139" spans="1:12" ht="15.75" x14ac:dyDescent="0.25">
      <c r="A139" s="319" t="s">
        <v>582</v>
      </c>
      <c r="B139" s="298">
        <v>90</v>
      </c>
      <c r="C139" s="833">
        <v>7</v>
      </c>
      <c r="D139" s="833">
        <v>2</v>
      </c>
      <c r="E139" s="294">
        <v>4239900</v>
      </c>
      <c r="F139" s="303">
        <v>610</v>
      </c>
      <c r="G139" s="852">
        <f>G140</f>
        <v>286.5</v>
      </c>
      <c r="H139" s="852">
        <f t="shared" ref="H139:I139" si="29">H140</f>
        <v>0</v>
      </c>
      <c r="I139" s="852">
        <f t="shared" si="29"/>
        <v>286.5</v>
      </c>
      <c r="J139" s="852">
        <f t="shared" ref="J139:K139" si="30">SUM(J140:J142)</f>
        <v>0</v>
      </c>
      <c r="K139" s="852">
        <f t="shared" si="30"/>
        <v>0</v>
      </c>
    </row>
    <row r="140" spans="1:12" ht="17.25" customHeight="1" x14ac:dyDescent="0.25">
      <c r="A140" s="753" t="s">
        <v>584</v>
      </c>
      <c r="B140" s="298">
        <v>90</v>
      </c>
      <c r="C140" s="833">
        <v>7</v>
      </c>
      <c r="D140" s="833">
        <v>2</v>
      </c>
      <c r="E140" s="294">
        <v>4239900</v>
      </c>
      <c r="F140" s="303">
        <v>612</v>
      </c>
      <c r="G140" s="852">
        <v>286.5</v>
      </c>
      <c r="H140" s="852"/>
      <c r="I140" s="767">
        <f t="shared" si="4"/>
        <v>286.5</v>
      </c>
      <c r="J140" s="853"/>
      <c r="K140" s="853"/>
    </row>
    <row r="141" spans="1:12" ht="17.25" customHeight="1" x14ac:dyDescent="0.25">
      <c r="A141" s="319" t="s">
        <v>598</v>
      </c>
      <c r="B141" s="298">
        <v>90</v>
      </c>
      <c r="C141" s="833">
        <v>7</v>
      </c>
      <c r="D141" s="833">
        <v>2</v>
      </c>
      <c r="E141" s="294">
        <v>4239900</v>
      </c>
      <c r="F141" s="303">
        <v>620</v>
      </c>
      <c r="G141" s="852">
        <f>G142</f>
        <v>1166.4000000000001</v>
      </c>
      <c r="H141" s="852">
        <f t="shared" ref="H141:I141" si="31">H142</f>
        <v>0</v>
      </c>
      <c r="I141" s="852">
        <f t="shared" si="31"/>
        <v>1166.4000000000001</v>
      </c>
      <c r="J141" s="853"/>
      <c r="K141" s="853"/>
    </row>
    <row r="142" spans="1:12" ht="17.25" customHeight="1" x14ac:dyDescent="0.25">
      <c r="A142" s="753" t="s">
        <v>600</v>
      </c>
      <c r="B142" s="298">
        <v>90</v>
      </c>
      <c r="C142" s="833">
        <v>7</v>
      </c>
      <c r="D142" s="833">
        <v>2</v>
      </c>
      <c r="E142" s="294">
        <v>4239900</v>
      </c>
      <c r="F142" s="303">
        <v>622</v>
      </c>
      <c r="G142" s="852">
        <v>1166.4000000000001</v>
      </c>
      <c r="H142" s="852"/>
      <c r="I142" s="767">
        <f t="shared" si="4"/>
        <v>1166.4000000000001</v>
      </c>
      <c r="J142" s="853"/>
      <c r="K142" s="853"/>
    </row>
    <row r="143" spans="1:12" s="290" customFormat="1" ht="15.75" x14ac:dyDescent="0.25">
      <c r="A143" s="754" t="s">
        <v>370</v>
      </c>
      <c r="B143" s="759" t="s">
        <v>650</v>
      </c>
      <c r="C143" s="759">
        <v>11</v>
      </c>
      <c r="D143" s="854"/>
      <c r="E143" s="759"/>
      <c r="F143" s="848"/>
      <c r="G143" s="849">
        <f t="shared" ref="G143:H144" si="32">G144</f>
        <v>1040</v>
      </c>
      <c r="H143" s="849">
        <f t="shared" si="32"/>
        <v>0</v>
      </c>
      <c r="I143" s="766">
        <f t="shared" si="4"/>
        <v>1040</v>
      </c>
      <c r="J143" s="850"/>
      <c r="K143" s="850"/>
    </row>
    <row r="144" spans="1:12" s="290" customFormat="1" ht="15.75" x14ac:dyDescent="0.25">
      <c r="A144" s="754" t="s">
        <v>317</v>
      </c>
      <c r="B144" s="759" t="s">
        <v>650</v>
      </c>
      <c r="C144" s="759">
        <v>11</v>
      </c>
      <c r="D144" s="759" t="s">
        <v>142</v>
      </c>
      <c r="E144" s="759"/>
      <c r="F144" s="848"/>
      <c r="G144" s="849">
        <f t="shared" si="32"/>
        <v>1040</v>
      </c>
      <c r="H144" s="849">
        <f t="shared" si="32"/>
        <v>0</v>
      </c>
      <c r="I144" s="766">
        <f>G144+H144</f>
        <v>1040</v>
      </c>
      <c r="J144" s="850"/>
      <c r="K144" s="850"/>
    </row>
    <row r="145" spans="1:11" ht="14.25" customHeight="1" x14ac:dyDescent="0.25">
      <c r="A145" s="771" t="s">
        <v>651</v>
      </c>
      <c r="B145" s="832" t="s">
        <v>650</v>
      </c>
      <c r="C145" s="832">
        <v>11</v>
      </c>
      <c r="D145" s="832" t="s">
        <v>142</v>
      </c>
      <c r="E145" s="832">
        <v>4820000</v>
      </c>
      <c r="F145" s="851"/>
      <c r="G145" s="852">
        <f>G147</f>
        <v>1040</v>
      </c>
      <c r="H145" s="852">
        <f>H147</f>
        <v>0</v>
      </c>
      <c r="I145" s="767">
        <f t="shared" ref="I145:I147" si="33">G145+H145</f>
        <v>1040</v>
      </c>
      <c r="J145" s="853"/>
      <c r="K145" s="853"/>
    </row>
    <row r="146" spans="1:11" ht="14.25" customHeight="1" x14ac:dyDescent="0.25">
      <c r="A146" s="319" t="s">
        <v>582</v>
      </c>
      <c r="B146" s="832" t="s">
        <v>650</v>
      </c>
      <c r="C146" s="832">
        <v>11</v>
      </c>
      <c r="D146" s="832" t="s">
        <v>142</v>
      </c>
      <c r="E146" s="832">
        <v>4829900</v>
      </c>
      <c r="F146" s="832" t="s">
        <v>1247</v>
      </c>
      <c r="G146" s="852">
        <f>G147</f>
        <v>1040</v>
      </c>
      <c r="H146" s="852"/>
      <c r="I146" s="767">
        <f t="shared" si="33"/>
        <v>1040</v>
      </c>
      <c r="J146" s="853"/>
      <c r="K146" s="853"/>
    </row>
    <row r="147" spans="1:11" ht="15" customHeight="1" x14ac:dyDescent="0.25">
      <c r="A147" s="753" t="s">
        <v>584</v>
      </c>
      <c r="B147" s="832" t="s">
        <v>650</v>
      </c>
      <c r="C147" s="832">
        <v>11</v>
      </c>
      <c r="D147" s="832" t="s">
        <v>142</v>
      </c>
      <c r="E147" s="832">
        <v>4829900</v>
      </c>
      <c r="F147" s="832">
        <v>612</v>
      </c>
      <c r="G147" s="852">
        <v>1040</v>
      </c>
      <c r="H147" s="852"/>
      <c r="I147" s="767">
        <f t="shared" si="33"/>
        <v>1040</v>
      </c>
      <c r="J147" s="853"/>
      <c r="K147" s="853"/>
    </row>
    <row r="148" spans="1:11" ht="15.75" x14ac:dyDescent="0.25">
      <c r="G148" s="773"/>
      <c r="H148" s="773"/>
      <c r="I148" s="774"/>
      <c r="J148" s="214"/>
      <c r="K148" s="214"/>
    </row>
  </sheetData>
  <mergeCells count="12">
    <mergeCell ref="I1:K1"/>
    <mergeCell ref="I2:K2"/>
    <mergeCell ref="J8:J9"/>
    <mergeCell ref="K8:K9"/>
    <mergeCell ref="G8:I8"/>
    <mergeCell ref="A6:K6"/>
    <mergeCell ref="A8:A9"/>
    <mergeCell ref="B8:B9"/>
    <mergeCell ref="C8:C9"/>
    <mergeCell ref="D8:D9"/>
    <mergeCell ref="E8:E9"/>
    <mergeCell ref="F8:F9"/>
  </mergeCells>
  <pageMargins left="0.70866141732283472" right="0.19685039370078741" top="0.35433070866141736" bottom="0.19685039370078741" header="0.27559055118110237" footer="0.19685039370078741"/>
  <pageSetup paperSize="9" scale="59" fitToHeight="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04"/>
  <sheetViews>
    <sheetView topLeftCell="A20" workbookViewId="0">
      <selection activeCell="H54" sqref="H54"/>
    </sheetView>
  </sheetViews>
  <sheetFormatPr defaultRowHeight="15" x14ac:dyDescent="0.25"/>
  <cols>
    <col min="1" max="1" width="8" style="396" customWidth="1"/>
    <col min="2" max="2" width="52.140625" style="385" customWidth="1"/>
    <col min="3" max="3" width="15.85546875" style="385" customWidth="1"/>
    <col min="4" max="4" width="14.28515625" style="385" hidden="1" customWidth="1"/>
    <col min="5" max="5" width="12" style="385" hidden="1" customWidth="1"/>
    <col min="6" max="6" width="11" style="385" hidden="1" customWidth="1"/>
    <col min="7" max="7" width="30.42578125" style="385" customWidth="1"/>
    <col min="8" max="256" width="9.140625" style="385"/>
    <col min="257" max="257" width="8" style="385" customWidth="1"/>
    <col min="258" max="258" width="52.140625" style="385" customWidth="1"/>
    <col min="259" max="259" width="15.85546875" style="385" customWidth="1"/>
    <col min="260" max="262" width="0" style="385" hidden="1" customWidth="1"/>
    <col min="263" max="263" width="30.42578125" style="385" customWidth="1"/>
    <col min="264" max="512" width="9.140625" style="385"/>
    <col min="513" max="513" width="8" style="385" customWidth="1"/>
    <col min="514" max="514" width="52.140625" style="385" customWidth="1"/>
    <col min="515" max="515" width="15.85546875" style="385" customWidth="1"/>
    <col min="516" max="518" width="0" style="385" hidden="1" customWidth="1"/>
    <col min="519" max="519" width="30.42578125" style="385" customWidth="1"/>
    <col min="520" max="768" width="9.140625" style="385"/>
    <col min="769" max="769" width="8" style="385" customWidth="1"/>
    <col min="770" max="770" width="52.140625" style="385" customWidth="1"/>
    <col min="771" max="771" width="15.85546875" style="385" customWidth="1"/>
    <col min="772" max="774" width="0" style="385" hidden="1" customWidth="1"/>
    <col min="775" max="775" width="30.42578125" style="385" customWidth="1"/>
    <col min="776" max="1024" width="9.140625" style="385"/>
    <col min="1025" max="1025" width="8" style="385" customWidth="1"/>
    <col min="1026" max="1026" width="52.140625" style="385" customWidth="1"/>
    <col min="1027" max="1027" width="15.85546875" style="385" customWidth="1"/>
    <col min="1028" max="1030" width="0" style="385" hidden="1" customWidth="1"/>
    <col min="1031" max="1031" width="30.42578125" style="385" customWidth="1"/>
    <col min="1032" max="1280" width="9.140625" style="385"/>
    <col min="1281" max="1281" width="8" style="385" customWidth="1"/>
    <col min="1282" max="1282" width="52.140625" style="385" customWidth="1"/>
    <col min="1283" max="1283" width="15.85546875" style="385" customWidth="1"/>
    <col min="1284" max="1286" width="0" style="385" hidden="1" customWidth="1"/>
    <col min="1287" max="1287" width="30.42578125" style="385" customWidth="1"/>
    <col min="1288" max="1536" width="9.140625" style="385"/>
    <col min="1537" max="1537" width="8" style="385" customWidth="1"/>
    <col min="1538" max="1538" width="52.140625" style="385" customWidth="1"/>
    <col min="1539" max="1539" width="15.85546875" style="385" customWidth="1"/>
    <col min="1540" max="1542" width="0" style="385" hidden="1" customWidth="1"/>
    <col min="1543" max="1543" width="30.42578125" style="385" customWidth="1"/>
    <col min="1544" max="1792" width="9.140625" style="385"/>
    <col min="1793" max="1793" width="8" style="385" customWidth="1"/>
    <col min="1794" max="1794" width="52.140625" style="385" customWidth="1"/>
    <col min="1795" max="1795" width="15.85546875" style="385" customWidth="1"/>
    <col min="1796" max="1798" width="0" style="385" hidden="1" customWidth="1"/>
    <col min="1799" max="1799" width="30.42578125" style="385" customWidth="1"/>
    <col min="1800" max="2048" width="9.140625" style="385"/>
    <col min="2049" max="2049" width="8" style="385" customWidth="1"/>
    <col min="2050" max="2050" width="52.140625" style="385" customWidth="1"/>
    <col min="2051" max="2051" width="15.85546875" style="385" customWidth="1"/>
    <col min="2052" max="2054" width="0" style="385" hidden="1" customWidth="1"/>
    <col min="2055" max="2055" width="30.42578125" style="385" customWidth="1"/>
    <col min="2056" max="2304" width="9.140625" style="385"/>
    <col min="2305" max="2305" width="8" style="385" customWidth="1"/>
    <col min="2306" max="2306" width="52.140625" style="385" customWidth="1"/>
    <col min="2307" max="2307" width="15.85546875" style="385" customWidth="1"/>
    <col min="2308" max="2310" width="0" style="385" hidden="1" customWidth="1"/>
    <col min="2311" max="2311" width="30.42578125" style="385" customWidth="1"/>
    <col min="2312" max="2560" width="9.140625" style="385"/>
    <col min="2561" max="2561" width="8" style="385" customWidth="1"/>
    <col min="2562" max="2562" width="52.140625" style="385" customWidth="1"/>
    <col min="2563" max="2563" width="15.85546875" style="385" customWidth="1"/>
    <col min="2564" max="2566" width="0" style="385" hidden="1" customWidth="1"/>
    <col min="2567" max="2567" width="30.42578125" style="385" customWidth="1"/>
    <col min="2568" max="2816" width="9.140625" style="385"/>
    <col min="2817" max="2817" width="8" style="385" customWidth="1"/>
    <col min="2818" max="2818" width="52.140625" style="385" customWidth="1"/>
    <col min="2819" max="2819" width="15.85546875" style="385" customWidth="1"/>
    <col min="2820" max="2822" width="0" style="385" hidden="1" customWidth="1"/>
    <col min="2823" max="2823" width="30.42578125" style="385" customWidth="1"/>
    <col min="2824" max="3072" width="9.140625" style="385"/>
    <col min="3073" max="3073" width="8" style="385" customWidth="1"/>
    <col min="3074" max="3074" width="52.140625" style="385" customWidth="1"/>
    <col min="3075" max="3075" width="15.85546875" style="385" customWidth="1"/>
    <col min="3076" max="3078" width="0" style="385" hidden="1" customWidth="1"/>
    <col min="3079" max="3079" width="30.42578125" style="385" customWidth="1"/>
    <col min="3080" max="3328" width="9.140625" style="385"/>
    <col min="3329" max="3329" width="8" style="385" customWidth="1"/>
    <col min="3330" max="3330" width="52.140625" style="385" customWidth="1"/>
    <col min="3331" max="3331" width="15.85546875" style="385" customWidth="1"/>
    <col min="3332" max="3334" width="0" style="385" hidden="1" customWidth="1"/>
    <col min="3335" max="3335" width="30.42578125" style="385" customWidth="1"/>
    <col min="3336" max="3584" width="9.140625" style="385"/>
    <col min="3585" max="3585" width="8" style="385" customWidth="1"/>
    <col min="3586" max="3586" width="52.140625" style="385" customWidth="1"/>
    <col min="3587" max="3587" width="15.85546875" style="385" customWidth="1"/>
    <col min="3588" max="3590" width="0" style="385" hidden="1" customWidth="1"/>
    <col min="3591" max="3591" width="30.42578125" style="385" customWidth="1"/>
    <col min="3592" max="3840" width="9.140625" style="385"/>
    <col min="3841" max="3841" width="8" style="385" customWidth="1"/>
    <col min="3842" max="3842" width="52.140625" style="385" customWidth="1"/>
    <col min="3843" max="3843" width="15.85546875" style="385" customWidth="1"/>
    <col min="3844" max="3846" width="0" style="385" hidden="1" customWidth="1"/>
    <col min="3847" max="3847" width="30.42578125" style="385" customWidth="1"/>
    <col min="3848" max="4096" width="9.140625" style="385"/>
    <col min="4097" max="4097" width="8" style="385" customWidth="1"/>
    <col min="4098" max="4098" width="52.140625" style="385" customWidth="1"/>
    <col min="4099" max="4099" width="15.85546875" style="385" customWidth="1"/>
    <col min="4100" max="4102" width="0" style="385" hidden="1" customWidth="1"/>
    <col min="4103" max="4103" width="30.42578125" style="385" customWidth="1"/>
    <col min="4104" max="4352" width="9.140625" style="385"/>
    <col min="4353" max="4353" width="8" style="385" customWidth="1"/>
    <col min="4354" max="4354" width="52.140625" style="385" customWidth="1"/>
    <col min="4355" max="4355" width="15.85546875" style="385" customWidth="1"/>
    <col min="4356" max="4358" width="0" style="385" hidden="1" customWidth="1"/>
    <col min="4359" max="4359" width="30.42578125" style="385" customWidth="1"/>
    <col min="4360" max="4608" width="9.140625" style="385"/>
    <col min="4609" max="4609" width="8" style="385" customWidth="1"/>
    <col min="4610" max="4610" width="52.140625" style="385" customWidth="1"/>
    <col min="4611" max="4611" width="15.85546875" style="385" customWidth="1"/>
    <col min="4612" max="4614" width="0" style="385" hidden="1" customWidth="1"/>
    <col min="4615" max="4615" width="30.42578125" style="385" customWidth="1"/>
    <col min="4616" max="4864" width="9.140625" style="385"/>
    <col min="4865" max="4865" width="8" style="385" customWidth="1"/>
    <col min="4866" max="4866" width="52.140625" style="385" customWidth="1"/>
    <col min="4867" max="4867" width="15.85546875" style="385" customWidth="1"/>
    <col min="4868" max="4870" width="0" style="385" hidden="1" customWidth="1"/>
    <col min="4871" max="4871" width="30.42578125" style="385" customWidth="1"/>
    <col min="4872" max="5120" width="9.140625" style="385"/>
    <col min="5121" max="5121" width="8" style="385" customWidth="1"/>
    <col min="5122" max="5122" width="52.140625" style="385" customWidth="1"/>
    <col min="5123" max="5123" width="15.85546875" style="385" customWidth="1"/>
    <col min="5124" max="5126" width="0" style="385" hidden="1" customWidth="1"/>
    <col min="5127" max="5127" width="30.42578125" style="385" customWidth="1"/>
    <col min="5128" max="5376" width="9.140625" style="385"/>
    <col min="5377" max="5377" width="8" style="385" customWidth="1"/>
    <col min="5378" max="5378" width="52.140625" style="385" customWidth="1"/>
    <col min="5379" max="5379" width="15.85546875" style="385" customWidth="1"/>
    <col min="5380" max="5382" width="0" style="385" hidden="1" customWidth="1"/>
    <col min="5383" max="5383" width="30.42578125" style="385" customWidth="1"/>
    <col min="5384" max="5632" width="9.140625" style="385"/>
    <col min="5633" max="5633" width="8" style="385" customWidth="1"/>
    <col min="5634" max="5634" width="52.140625" style="385" customWidth="1"/>
    <col min="5635" max="5635" width="15.85546875" style="385" customWidth="1"/>
    <col min="5636" max="5638" width="0" style="385" hidden="1" customWidth="1"/>
    <col min="5639" max="5639" width="30.42578125" style="385" customWidth="1"/>
    <col min="5640" max="5888" width="9.140625" style="385"/>
    <col min="5889" max="5889" width="8" style="385" customWidth="1"/>
    <col min="5890" max="5890" width="52.140625" style="385" customWidth="1"/>
    <col min="5891" max="5891" width="15.85546875" style="385" customWidth="1"/>
    <col min="5892" max="5894" width="0" style="385" hidden="1" customWidth="1"/>
    <col min="5895" max="5895" width="30.42578125" style="385" customWidth="1"/>
    <col min="5896" max="6144" width="9.140625" style="385"/>
    <col min="6145" max="6145" width="8" style="385" customWidth="1"/>
    <col min="6146" max="6146" width="52.140625" style="385" customWidth="1"/>
    <col min="6147" max="6147" width="15.85546875" style="385" customWidth="1"/>
    <col min="6148" max="6150" width="0" style="385" hidden="1" customWidth="1"/>
    <col min="6151" max="6151" width="30.42578125" style="385" customWidth="1"/>
    <col min="6152" max="6400" width="9.140625" style="385"/>
    <col min="6401" max="6401" width="8" style="385" customWidth="1"/>
    <col min="6402" max="6402" width="52.140625" style="385" customWidth="1"/>
    <col min="6403" max="6403" width="15.85546875" style="385" customWidth="1"/>
    <col min="6404" max="6406" width="0" style="385" hidden="1" customWidth="1"/>
    <col min="6407" max="6407" width="30.42578125" style="385" customWidth="1"/>
    <col min="6408" max="6656" width="9.140625" style="385"/>
    <col min="6657" max="6657" width="8" style="385" customWidth="1"/>
    <col min="6658" max="6658" width="52.140625" style="385" customWidth="1"/>
    <col min="6659" max="6659" width="15.85546875" style="385" customWidth="1"/>
    <col min="6660" max="6662" width="0" style="385" hidden="1" customWidth="1"/>
    <col min="6663" max="6663" width="30.42578125" style="385" customWidth="1"/>
    <col min="6664" max="6912" width="9.140625" style="385"/>
    <col min="6913" max="6913" width="8" style="385" customWidth="1"/>
    <col min="6914" max="6914" width="52.140625" style="385" customWidth="1"/>
    <col min="6915" max="6915" width="15.85546875" style="385" customWidth="1"/>
    <col min="6916" max="6918" width="0" style="385" hidden="1" customWidth="1"/>
    <col min="6919" max="6919" width="30.42578125" style="385" customWidth="1"/>
    <col min="6920" max="7168" width="9.140625" style="385"/>
    <col min="7169" max="7169" width="8" style="385" customWidth="1"/>
    <col min="7170" max="7170" width="52.140625" style="385" customWidth="1"/>
    <col min="7171" max="7171" width="15.85546875" style="385" customWidth="1"/>
    <col min="7172" max="7174" width="0" style="385" hidden="1" customWidth="1"/>
    <col min="7175" max="7175" width="30.42578125" style="385" customWidth="1"/>
    <col min="7176" max="7424" width="9.140625" style="385"/>
    <col min="7425" max="7425" width="8" style="385" customWidth="1"/>
    <col min="7426" max="7426" width="52.140625" style="385" customWidth="1"/>
    <col min="7427" max="7427" width="15.85546875" style="385" customWidth="1"/>
    <col min="7428" max="7430" width="0" style="385" hidden="1" customWidth="1"/>
    <col min="7431" max="7431" width="30.42578125" style="385" customWidth="1"/>
    <col min="7432" max="7680" width="9.140625" style="385"/>
    <col min="7681" max="7681" width="8" style="385" customWidth="1"/>
    <col min="7682" max="7682" width="52.140625" style="385" customWidth="1"/>
    <col min="7683" max="7683" width="15.85546875" style="385" customWidth="1"/>
    <col min="7684" max="7686" width="0" style="385" hidden="1" customWidth="1"/>
    <col min="7687" max="7687" width="30.42578125" style="385" customWidth="1"/>
    <col min="7688" max="7936" width="9.140625" style="385"/>
    <col min="7937" max="7937" width="8" style="385" customWidth="1"/>
    <col min="7938" max="7938" width="52.140625" style="385" customWidth="1"/>
    <col min="7939" max="7939" width="15.85546875" style="385" customWidth="1"/>
    <col min="7940" max="7942" width="0" style="385" hidden="1" customWidth="1"/>
    <col min="7943" max="7943" width="30.42578125" style="385" customWidth="1"/>
    <col min="7944" max="8192" width="9.140625" style="385"/>
    <col min="8193" max="8193" width="8" style="385" customWidth="1"/>
    <col min="8194" max="8194" width="52.140625" style="385" customWidth="1"/>
    <col min="8195" max="8195" width="15.85546875" style="385" customWidth="1"/>
    <col min="8196" max="8198" width="0" style="385" hidden="1" customWidth="1"/>
    <col min="8199" max="8199" width="30.42578125" style="385" customWidth="1"/>
    <col min="8200" max="8448" width="9.140625" style="385"/>
    <col min="8449" max="8449" width="8" style="385" customWidth="1"/>
    <col min="8450" max="8450" width="52.140625" style="385" customWidth="1"/>
    <col min="8451" max="8451" width="15.85546875" style="385" customWidth="1"/>
    <col min="8452" max="8454" width="0" style="385" hidden="1" customWidth="1"/>
    <col min="8455" max="8455" width="30.42578125" style="385" customWidth="1"/>
    <col min="8456" max="8704" width="9.140625" style="385"/>
    <col min="8705" max="8705" width="8" style="385" customWidth="1"/>
    <col min="8706" max="8706" width="52.140625" style="385" customWidth="1"/>
    <col min="8707" max="8707" width="15.85546875" style="385" customWidth="1"/>
    <col min="8708" max="8710" width="0" style="385" hidden="1" customWidth="1"/>
    <col min="8711" max="8711" width="30.42578125" style="385" customWidth="1"/>
    <col min="8712" max="8960" width="9.140625" style="385"/>
    <col min="8961" max="8961" width="8" style="385" customWidth="1"/>
    <col min="8962" max="8962" width="52.140625" style="385" customWidth="1"/>
    <col min="8963" max="8963" width="15.85546875" style="385" customWidth="1"/>
    <col min="8964" max="8966" width="0" style="385" hidden="1" customWidth="1"/>
    <col min="8967" max="8967" width="30.42578125" style="385" customWidth="1"/>
    <col min="8968" max="9216" width="9.140625" style="385"/>
    <col min="9217" max="9217" width="8" style="385" customWidth="1"/>
    <col min="9218" max="9218" width="52.140625" style="385" customWidth="1"/>
    <col min="9219" max="9219" width="15.85546875" style="385" customWidth="1"/>
    <col min="9220" max="9222" width="0" style="385" hidden="1" customWidth="1"/>
    <col min="9223" max="9223" width="30.42578125" style="385" customWidth="1"/>
    <col min="9224" max="9472" width="9.140625" style="385"/>
    <col min="9473" max="9473" width="8" style="385" customWidth="1"/>
    <col min="9474" max="9474" width="52.140625" style="385" customWidth="1"/>
    <col min="9475" max="9475" width="15.85546875" style="385" customWidth="1"/>
    <col min="9476" max="9478" width="0" style="385" hidden="1" customWidth="1"/>
    <col min="9479" max="9479" width="30.42578125" style="385" customWidth="1"/>
    <col min="9480" max="9728" width="9.140625" style="385"/>
    <col min="9729" max="9729" width="8" style="385" customWidth="1"/>
    <col min="9730" max="9730" width="52.140625" style="385" customWidth="1"/>
    <col min="9731" max="9731" width="15.85546875" style="385" customWidth="1"/>
    <col min="9732" max="9734" width="0" style="385" hidden="1" customWidth="1"/>
    <col min="9735" max="9735" width="30.42578125" style="385" customWidth="1"/>
    <col min="9736" max="9984" width="9.140625" style="385"/>
    <col min="9985" max="9985" width="8" style="385" customWidth="1"/>
    <col min="9986" max="9986" width="52.140625" style="385" customWidth="1"/>
    <col min="9987" max="9987" width="15.85546875" style="385" customWidth="1"/>
    <col min="9988" max="9990" width="0" style="385" hidden="1" customWidth="1"/>
    <col min="9991" max="9991" width="30.42578125" style="385" customWidth="1"/>
    <col min="9992" max="10240" width="9.140625" style="385"/>
    <col min="10241" max="10241" width="8" style="385" customWidth="1"/>
    <col min="10242" max="10242" width="52.140625" style="385" customWidth="1"/>
    <col min="10243" max="10243" width="15.85546875" style="385" customWidth="1"/>
    <col min="10244" max="10246" width="0" style="385" hidden="1" customWidth="1"/>
    <col min="10247" max="10247" width="30.42578125" style="385" customWidth="1"/>
    <col min="10248" max="10496" width="9.140625" style="385"/>
    <col min="10497" max="10497" width="8" style="385" customWidth="1"/>
    <col min="10498" max="10498" width="52.140625" style="385" customWidth="1"/>
    <col min="10499" max="10499" width="15.85546875" style="385" customWidth="1"/>
    <col min="10500" max="10502" width="0" style="385" hidden="1" customWidth="1"/>
    <col min="10503" max="10503" width="30.42578125" style="385" customWidth="1"/>
    <col min="10504" max="10752" width="9.140625" style="385"/>
    <col min="10753" max="10753" width="8" style="385" customWidth="1"/>
    <col min="10754" max="10754" width="52.140625" style="385" customWidth="1"/>
    <col min="10755" max="10755" width="15.85546875" style="385" customWidth="1"/>
    <col min="10756" max="10758" width="0" style="385" hidden="1" customWidth="1"/>
    <col min="10759" max="10759" width="30.42578125" style="385" customWidth="1"/>
    <col min="10760" max="11008" width="9.140625" style="385"/>
    <col min="11009" max="11009" width="8" style="385" customWidth="1"/>
    <col min="11010" max="11010" width="52.140625" style="385" customWidth="1"/>
    <col min="11011" max="11011" width="15.85546875" style="385" customWidth="1"/>
    <col min="11012" max="11014" width="0" style="385" hidden="1" customWidth="1"/>
    <col min="11015" max="11015" width="30.42578125" style="385" customWidth="1"/>
    <col min="11016" max="11264" width="9.140625" style="385"/>
    <col min="11265" max="11265" width="8" style="385" customWidth="1"/>
    <col min="11266" max="11266" width="52.140625" style="385" customWidth="1"/>
    <col min="11267" max="11267" width="15.85546875" style="385" customWidth="1"/>
    <col min="11268" max="11270" width="0" style="385" hidden="1" customWidth="1"/>
    <col min="11271" max="11271" width="30.42578125" style="385" customWidth="1"/>
    <col min="11272" max="11520" width="9.140625" style="385"/>
    <col min="11521" max="11521" width="8" style="385" customWidth="1"/>
    <col min="11522" max="11522" width="52.140625" style="385" customWidth="1"/>
    <col min="11523" max="11523" width="15.85546875" style="385" customWidth="1"/>
    <col min="11524" max="11526" width="0" style="385" hidden="1" customWidth="1"/>
    <col min="11527" max="11527" width="30.42578125" style="385" customWidth="1"/>
    <col min="11528" max="11776" width="9.140625" style="385"/>
    <col min="11777" max="11777" width="8" style="385" customWidth="1"/>
    <col min="11778" max="11778" width="52.140625" style="385" customWidth="1"/>
    <col min="11779" max="11779" width="15.85546875" style="385" customWidth="1"/>
    <col min="11780" max="11782" width="0" style="385" hidden="1" customWidth="1"/>
    <col min="11783" max="11783" width="30.42578125" style="385" customWidth="1"/>
    <col min="11784" max="12032" width="9.140625" style="385"/>
    <col min="12033" max="12033" width="8" style="385" customWidth="1"/>
    <col min="12034" max="12034" width="52.140625" style="385" customWidth="1"/>
    <col min="12035" max="12035" width="15.85546875" style="385" customWidth="1"/>
    <col min="12036" max="12038" width="0" style="385" hidden="1" customWidth="1"/>
    <col min="12039" max="12039" width="30.42578125" style="385" customWidth="1"/>
    <col min="12040" max="12288" width="9.140625" style="385"/>
    <col min="12289" max="12289" width="8" style="385" customWidth="1"/>
    <col min="12290" max="12290" width="52.140625" style="385" customWidth="1"/>
    <col min="12291" max="12291" width="15.85546875" style="385" customWidth="1"/>
    <col min="12292" max="12294" width="0" style="385" hidden="1" customWidth="1"/>
    <col min="12295" max="12295" width="30.42578125" style="385" customWidth="1"/>
    <col min="12296" max="12544" width="9.140625" style="385"/>
    <col min="12545" max="12545" width="8" style="385" customWidth="1"/>
    <col min="12546" max="12546" width="52.140625" style="385" customWidth="1"/>
    <col min="12547" max="12547" width="15.85546875" style="385" customWidth="1"/>
    <col min="12548" max="12550" width="0" style="385" hidden="1" customWidth="1"/>
    <col min="12551" max="12551" width="30.42578125" style="385" customWidth="1"/>
    <col min="12552" max="12800" width="9.140625" style="385"/>
    <col min="12801" max="12801" width="8" style="385" customWidth="1"/>
    <col min="12802" max="12802" width="52.140625" style="385" customWidth="1"/>
    <col min="12803" max="12803" width="15.85546875" style="385" customWidth="1"/>
    <col min="12804" max="12806" width="0" style="385" hidden="1" customWidth="1"/>
    <col min="12807" max="12807" width="30.42578125" style="385" customWidth="1"/>
    <col min="12808" max="13056" width="9.140625" style="385"/>
    <col min="13057" max="13057" width="8" style="385" customWidth="1"/>
    <col min="13058" max="13058" width="52.140625" style="385" customWidth="1"/>
    <col min="13059" max="13059" width="15.85546875" style="385" customWidth="1"/>
    <col min="13060" max="13062" width="0" style="385" hidden="1" customWidth="1"/>
    <col min="13063" max="13063" width="30.42578125" style="385" customWidth="1"/>
    <col min="13064" max="13312" width="9.140625" style="385"/>
    <col min="13313" max="13313" width="8" style="385" customWidth="1"/>
    <col min="13314" max="13314" width="52.140625" style="385" customWidth="1"/>
    <col min="13315" max="13315" width="15.85546875" style="385" customWidth="1"/>
    <col min="13316" max="13318" width="0" style="385" hidden="1" customWidth="1"/>
    <col min="13319" max="13319" width="30.42578125" style="385" customWidth="1"/>
    <col min="13320" max="13568" width="9.140625" style="385"/>
    <col min="13569" max="13569" width="8" style="385" customWidth="1"/>
    <col min="13570" max="13570" width="52.140625" style="385" customWidth="1"/>
    <col min="13571" max="13571" width="15.85546875" style="385" customWidth="1"/>
    <col min="13572" max="13574" width="0" style="385" hidden="1" customWidth="1"/>
    <col min="13575" max="13575" width="30.42578125" style="385" customWidth="1"/>
    <col min="13576" max="13824" width="9.140625" style="385"/>
    <col min="13825" max="13825" width="8" style="385" customWidth="1"/>
    <col min="13826" max="13826" width="52.140625" style="385" customWidth="1"/>
    <col min="13827" max="13827" width="15.85546875" style="385" customWidth="1"/>
    <col min="13828" max="13830" width="0" style="385" hidden="1" customWidth="1"/>
    <col min="13831" max="13831" width="30.42578125" style="385" customWidth="1"/>
    <col min="13832" max="14080" width="9.140625" style="385"/>
    <col min="14081" max="14081" width="8" style="385" customWidth="1"/>
    <col min="14082" max="14082" width="52.140625" style="385" customWidth="1"/>
    <col min="14083" max="14083" width="15.85546875" style="385" customWidth="1"/>
    <col min="14084" max="14086" width="0" style="385" hidden="1" customWidth="1"/>
    <col min="14087" max="14087" width="30.42578125" style="385" customWidth="1"/>
    <col min="14088" max="14336" width="9.140625" style="385"/>
    <col min="14337" max="14337" width="8" style="385" customWidth="1"/>
    <col min="14338" max="14338" width="52.140625" style="385" customWidth="1"/>
    <col min="14339" max="14339" width="15.85546875" style="385" customWidth="1"/>
    <col min="14340" max="14342" width="0" style="385" hidden="1" customWidth="1"/>
    <col min="14343" max="14343" width="30.42578125" style="385" customWidth="1"/>
    <col min="14344" max="14592" width="9.140625" style="385"/>
    <col min="14593" max="14593" width="8" style="385" customWidth="1"/>
    <col min="14594" max="14594" width="52.140625" style="385" customWidth="1"/>
    <col min="14595" max="14595" width="15.85546875" style="385" customWidth="1"/>
    <col min="14596" max="14598" width="0" style="385" hidden="1" customWidth="1"/>
    <col min="14599" max="14599" width="30.42578125" style="385" customWidth="1"/>
    <col min="14600" max="14848" width="9.140625" style="385"/>
    <col min="14849" max="14849" width="8" style="385" customWidth="1"/>
    <col min="14850" max="14850" width="52.140625" style="385" customWidth="1"/>
    <col min="14851" max="14851" width="15.85546875" style="385" customWidth="1"/>
    <col min="14852" max="14854" width="0" style="385" hidden="1" customWidth="1"/>
    <col min="14855" max="14855" width="30.42578125" style="385" customWidth="1"/>
    <col min="14856" max="15104" width="9.140625" style="385"/>
    <col min="15105" max="15105" width="8" style="385" customWidth="1"/>
    <col min="15106" max="15106" width="52.140625" style="385" customWidth="1"/>
    <col min="15107" max="15107" width="15.85546875" style="385" customWidth="1"/>
    <col min="15108" max="15110" width="0" style="385" hidden="1" customWidth="1"/>
    <col min="15111" max="15111" width="30.42578125" style="385" customWidth="1"/>
    <col min="15112" max="15360" width="9.140625" style="385"/>
    <col min="15361" max="15361" width="8" style="385" customWidth="1"/>
    <col min="15362" max="15362" width="52.140625" style="385" customWidth="1"/>
    <col min="15363" max="15363" width="15.85546875" style="385" customWidth="1"/>
    <col min="15364" max="15366" width="0" style="385" hidden="1" customWidth="1"/>
    <col min="15367" max="15367" width="30.42578125" style="385" customWidth="1"/>
    <col min="15368" max="15616" width="9.140625" style="385"/>
    <col min="15617" max="15617" width="8" style="385" customWidth="1"/>
    <col min="15618" max="15618" width="52.140625" style="385" customWidth="1"/>
    <col min="15619" max="15619" width="15.85546875" style="385" customWidth="1"/>
    <col min="15620" max="15622" width="0" style="385" hidden="1" customWidth="1"/>
    <col min="15623" max="15623" width="30.42578125" style="385" customWidth="1"/>
    <col min="15624" max="15872" width="9.140625" style="385"/>
    <col min="15873" max="15873" width="8" style="385" customWidth="1"/>
    <col min="15874" max="15874" width="52.140625" style="385" customWidth="1"/>
    <col min="15875" max="15875" width="15.85546875" style="385" customWidth="1"/>
    <col min="15876" max="15878" width="0" style="385" hidden="1" customWidth="1"/>
    <col min="15879" max="15879" width="30.42578125" style="385" customWidth="1"/>
    <col min="15880" max="16128" width="9.140625" style="385"/>
    <col min="16129" max="16129" width="8" style="385" customWidth="1"/>
    <col min="16130" max="16130" width="52.140625" style="385" customWidth="1"/>
    <col min="16131" max="16131" width="15.85546875" style="385" customWidth="1"/>
    <col min="16132" max="16134" width="0" style="385" hidden="1" customWidth="1"/>
    <col min="16135" max="16135" width="30.42578125" style="385" customWidth="1"/>
    <col min="16136" max="16384" width="9.140625" style="385"/>
  </cols>
  <sheetData>
    <row r="1" spans="1:9" ht="4.5" customHeight="1" x14ac:dyDescent="0.25"/>
    <row r="2" spans="1:9" ht="49.5" customHeight="1" x14ac:dyDescent="0.25">
      <c r="A2" s="1055" t="s">
        <v>944</v>
      </c>
      <c r="B2" s="1055"/>
      <c r="C2" s="1055"/>
      <c r="D2" s="1055"/>
      <c r="E2" s="1055"/>
      <c r="F2" s="1055"/>
      <c r="G2" s="1055"/>
      <c r="H2" s="386"/>
      <c r="I2" s="386"/>
    </row>
    <row r="3" spans="1:9" ht="10.5" customHeight="1" x14ac:dyDescent="0.25">
      <c r="A3" s="397"/>
      <c r="B3" s="386"/>
      <c r="C3" s="386"/>
      <c r="D3" s="386"/>
      <c r="E3" s="386"/>
      <c r="F3" s="386"/>
      <c r="G3" s="386"/>
      <c r="H3" s="386"/>
      <c r="I3" s="386"/>
    </row>
    <row r="4" spans="1:9" s="469" customFormat="1" ht="51.75" customHeight="1" x14ac:dyDescent="0.2">
      <c r="A4" s="465" t="s">
        <v>816</v>
      </c>
      <c r="B4" s="466" t="s">
        <v>353</v>
      </c>
      <c r="C4" s="466" t="s">
        <v>901</v>
      </c>
      <c r="D4" s="467" t="s">
        <v>101</v>
      </c>
      <c r="E4" s="467" t="s">
        <v>99</v>
      </c>
      <c r="F4" s="467" t="s">
        <v>100</v>
      </c>
      <c r="G4" s="466" t="s">
        <v>819</v>
      </c>
      <c r="H4" s="468"/>
      <c r="I4" s="468"/>
    </row>
    <row r="5" spans="1:9" s="473" customFormat="1" ht="13.5" customHeight="1" x14ac:dyDescent="0.2">
      <c r="A5" s="470">
        <v>1</v>
      </c>
      <c r="B5" s="471">
        <v>2</v>
      </c>
      <c r="C5" s="471">
        <v>3</v>
      </c>
      <c r="D5" s="471">
        <v>4</v>
      </c>
      <c r="E5" s="471">
        <v>5</v>
      </c>
      <c r="F5" s="471">
        <v>6</v>
      </c>
      <c r="G5" s="471">
        <v>4</v>
      </c>
      <c r="H5" s="472"/>
      <c r="I5" s="472"/>
    </row>
    <row r="6" spans="1:9" s="479" customFormat="1" ht="30" hidden="1" customHeight="1" x14ac:dyDescent="0.2">
      <c r="A6" s="474" t="s">
        <v>902</v>
      </c>
      <c r="B6" s="475" t="s">
        <v>359</v>
      </c>
      <c r="C6" s="476">
        <f>SUM(C7)</f>
        <v>0</v>
      </c>
      <c r="D6" s="476">
        <f>SUM(D7)</f>
        <v>0</v>
      </c>
      <c r="E6" s="476">
        <f>SUM(E7)</f>
        <v>0</v>
      </c>
      <c r="F6" s="476">
        <f>SUM(F7)</f>
        <v>0</v>
      </c>
      <c r="G6" s="477"/>
      <c r="H6" s="478"/>
      <c r="I6" s="478"/>
    </row>
    <row r="7" spans="1:9" ht="20.25" hidden="1" customHeight="1" x14ac:dyDescent="0.25">
      <c r="A7" s="480" t="s">
        <v>903</v>
      </c>
      <c r="B7" s="481" t="s">
        <v>904</v>
      </c>
      <c r="C7" s="482">
        <f>SUM(D7)</f>
        <v>0</v>
      </c>
      <c r="D7" s="482"/>
      <c r="E7" s="482"/>
      <c r="F7" s="482"/>
      <c r="G7" s="483"/>
      <c r="H7" s="386"/>
      <c r="I7" s="386"/>
    </row>
    <row r="8" spans="1:9" ht="22.5" customHeight="1" x14ac:dyDescent="0.25">
      <c r="A8" s="474" t="s">
        <v>829</v>
      </c>
      <c r="B8" s="484" t="s">
        <v>905</v>
      </c>
      <c r="C8" s="485">
        <f>SUM(D8+E8)</f>
        <v>0</v>
      </c>
      <c r="D8" s="476"/>
      <c r="E8" s="476"/>
      <c r="F8" s="476"/>
      <c r="G8" s="1056" t="s">
        <v>906</v>
      </c>
      <c r="H8" s="386"/>
      <c r="I8" s="386"/>
    </row>
    <row r="9" spans="1:9" ht="23.25" customHeight="1" x14ac:dyDescent="0.25">
      <c r="A9" s="480" t="s">
        <v>829</v>
      </c>
      <c r="B9" s="486" t="s">
        <v>907</v>
      </c>
      <c r="C9" s="487">
        <v>79.3</v>
      </c>
      <c r="D9" s="482"/>
      <c r="E9" s="482"/>
      <c r="F9" s="482"/>
      <c r="G9" s="1057"/>
      <c r="H9" s="386"/>
      <c r="I9" s="386"/>
    </row>
    <row r="10" spans="1:9" ht="23.25" customHeight="1" x14ac:dyDescent="0.25">
      <c r="A10" s="480" t="s">
        <v>829</v>
      </c>
      <c r="B10" s="486" t="s">
        <v>908</v>
      </c>
      <c r="C10" s="487">
        <v>-10.3</v>
      </c>
      <c r="D10" s="482"/>
      <c r="E10" s="482"/>
      <c r="F10" s="482"/>
      <c r="G10" s="1057"/>
      <c r="H10" s="386"/>
      <c r="I10" s="386"/>
    </row>
    <row r="11" spans="1:9" ht="23.25" customHeight="1" x14ac:dyDescent="0.25">
      <c r="A11" s="480" t="s">
        <v>829</v>
      </c>
      <c r="B11" s="486" t="s">
        <v>909</v>
      </c>
      <c r="C11" s="487">
        <v>-3.7</v>
      </c>
      <c r="D11" s="482"/>
      <c r="E11" s="482"/>
      <c r="F11" s="482"/>
      <c r="G11" s="1057"/>
      <c r="H11" s="386"/>
      <c r="I11" s="386"/>
    </row>
    <row r="12" spans="1:9" ht="23.25" customHeight="1" x14ac:dyDescent="0.25">
      <c r="A12" s="480" t="s">
        <v>829</v>
      </c>
      <c r="B12" s="486" t="s">
        <v>910</v>
      </c>
      <c r="C12" s="487">
        <v>-9.6</v>
      </c>
      <c r="D12" s="482"/>
      <c r="E12" s="482"/>
      <c r="F12" s="482"/>
      <c r="G12" s="1057"/>
      <c r="H12" s="386"/>
      <c r="I12" s="386"/>
    </row>
    <row r="13" spans="1:9" ht="23.25" customHeight="1" x14ac:dyDescent="0.25">
      <c r="A13" s="480" t="s">
        <v>829</v>
      </c>
      <c r="B13" s="486" t="s">
        <v>911</v>
      </c>
      <c r="C13" s="487">
        <v>9.1999999999999993</v>
      </c>
      <c r="D13" s="482"/>
      <c r="E13" s="482"/>
      <c r="F13" s="482"/>
      <c r="G13" s="1057"/>
      <c r="H13" s="386"/>
      <c r="I13" s="386"/>
    </row>
    <row r="14" spans="1:9" ht="23.25" customHeight="1" x14ac:dyDescent="0.25">
      <c r="A14" s="480" t="s">
        <v>829</v>
      </c>
      <c r="B14" s="486" t="s">
        <v>912</v>
      </c>
      <c r="C14" s="487">
        <v>-3.3</v>
      </c>
      <c r="D14" s="482"/>
      <c r="E14" s="482"/>
      <c r="F14" s="482"/>
      <c r="G14" s="1057"/>
      <c r="H14" s="386"/>
      <c r="I14" s="386"/>
    </row>
    <row r="15" spans="1:9" ht="23.25" customHeight="1" x14ac:dyDescent="0.25">
      <c r="A15" s="480" t="s">
        <v>829</v>
      </c>
      <c r="B15" s="486" t="s">
        <v>913</v>
      </c>
      <c r="C15" s="487">
        <v>-3.2</v>
      </c>
      <c r="D15" s="482"/>
      <c r="E15" s="482"/>
      <c r="F15" s="482"/>
      <c r="G15" s="1057"/>
      <c r="H15" s="386"/>
      <c r="I15" s="386"/>
    </row>
    <row r="16" spans="1:9" ht="23.25" customHeight="1" x14ac:dyDescent="0.25">
      <c r="A16" s="480" t="s">
        <v>829</v>
      </c>
      <c r="B16" s="486" t="s">
        <v>914</v>
      </c>
      <c r="C16" s="487">
        <v>8.3000000000000007</v>
      </c>
      <c r="D16" s="482"/>
      <c r="E16" s="482"/>
      <c r="F16" s="482"/>
      <c r="G16" s="1057"/>
      <c r="H16" s="386"/>
      <c r="I16" s="386"/>
    </row>
    <row r="17" spans="1:9" ht="23.25" customHeight="1" x14ac:dyDescent="0.25">
      <c r="A17" s="480" t="s">
        <v>829</v>
      </c>
      <c r="B17" s="486" t="s">
        <v>915</v>
      </c>
      <c r="C17" s="487">
        <v>-22.7</v>
      </c>
      <c r="D17" s="482"/>
      <c r="E17" s="482"/>
      <c r="F17" s="482"/>
      <c r="G17" s="1057"/>
      <c r="H17" s="386"/>
      <c r="I17" s="386"/>
    </row>
    <row r="18" spans="1:9" ht="23.25" hidden="1" customHeight="1" x14ac:dyDescent="0.25">
      <c r="A18" s="480" t="s">
        <v>829</v>
      </c>
      <c r="B18" s="486" t="s">
        <v>916</v>
      </c>
      <c r="C18" s="487">
        <f>SUM(D18+E18)</f>
        <v>0</v>
      </c>
      <c r="D18" s="482"/>
      <c r="E18" s="482"/>
      <c r="F18" s="482"/>
      <c r="G18" s="1057"/>
      <c r="H18" s="386"/>
      <c r="I18" s="386"/>
    </row>
    <row r="19" spans="1:9" ht="23.25" customHeight="1" x14ac:dyDescent="0.25">
      <c r="A19" s="480" t="s">
        <v>829</v>
      </c>
      <c r="B19" s="486" t="s">
        <v>917</v>
      </c>
      <c r="C19" s="487">
        <v>-19</v>
      </c>
      <c r="D19" s="482"/>
      <c r="E19" s="482"/>
      <c r="F19" s="482"/>
      <c r="G19" s="1057"/>
      <c r="H19" s="386"/>
      <c r="I19" s="386"/>
    </row>
    <row r="20" spans="1:9" ht="23.25" customHeight="1" x14ac:dyDescent="0.25">
      <c r="A20" s="480" t="s">
        <v>829</v>
      </c>
      <c r="B20" s="486" t="s">
        <v>918</v>
      </c>
      <c r="C20" s="487">
        <v>-22.1</v>
      </c>
      <c r="D20" s="482"/>
      <c r="E20" s="482"/>
      <c r="F20" s="482"/>
      <c r="G20" s="1057"/>
      <c r="H20" s="386"/>
      <c r="I20" s="386"/>
    </row>
    <row r="21" spans="1:9" ht="20.25" customHeight="1" x14ac:dyDescent="0.25">
      <c r="A21" s="480" t="s">
        <v>829</v>
      </c>
      <c r="B21" s="486" t="s">
        <v>919</v>
      </c>
      <c r="C21" s="487">
        <f>SUM(D21+E21)</f>
        <v>0</v>
      </c>
      <c r="D21" s="482"/>
      <c r="E21" s="482"/>
      <c r="F21" s="482"/>
      <c r="G21" s="1057"/>
      <c r="H21" s="386"/>
      <c r="I21" s="386"/>
    </row>
    <row r="22" spans="1:9" ht="18" customHeight="1" x14ac:dyDescent="0.25">
      <c r="A22" s="480" t="s">
        <v>829</v>
      </c>
      <c r="B22" s="486" t="s">
        <v>920</v>
      </c>
      <c r="C22" s="487">
        <v>-0.4</v>
      </c>
      <c r="D22" s="482"/>
      <c r="E22" s="482"/>
      <c r="F22" s="482"/>
      <c r="G22" s="1057"/>
      <c r="H22" s="386"/>
      <c r="I22" s="386"/>
    </row>
    <row r="23" spans="1:9" ht="20.25" customHeight="1" x14ac:dyDescent="0.25">
      <c r="A23" s="480" t="s">
        <v>829</v>
      </c>
      <c r="B23" s="486" t="s">
        <v>921</v>
      </c>
      <c r="C23" s="487">
        <v>-0.3</v>
      </c>
      <c r="D23" s="482"/>
      <c r="E23" s="482"/>
      <c r="F23" s="482"/>
      <c r="G23" s="1057"/>
      <c r="H23" s="386"/>
      <c r="I23" s="386"/>
    </row>
    <row r="24" spans="1:9" ht="17.25" customHeight="1" x14ac:dyDescent="0.25">
      <c r="A24" s="480" t="s">
        <v>829</v>
      </c>
      <c r="B24" s="486" t="s">
        <v>922</v>
      </c>
      <c r="C24" s="487">
        <v>0.1</v>
      </c>
      <c r="D24" s="482"/>
      <c r="E24" s="482"/>
      <c r="F24" s="482"/>
      <c r="G24" s="1057"/>
      <c r="H24" s="386"/>
      <c r="I24" s="386"/>
    </row>
    <row r="25" spans="1:9" ht="18" customHeight="1" x14ac:dyDescent="0.25">
      <c r="A25" s="480" t="s">
        <v>829</v>
      </c>
      <c r="B25" s="486" t="s">
        <v>923</v>
      </c>
      <c r="C25" s="487">
        <v>57.3</v>
      </c>
      <c r="D25" s="482"/>
      <c r="E25" s="482"/>
      <c r="F25" s="482"/>
      <c r="G25" s="1057"/>
      <c r="H25" s="386"/>
      <c r="I25" s="386"/>
    </row>
    <row r="26" spans="1:9" ht="19.5" customHeight="1" x14ac:dyDescent="0.25">
      <c r="A26" s="480" t="s">
        <v>829</v>
      </c>
      <c r="B26" s="486" t="s">
        <v>924</v>
      </c>
      <c r="C26" s="487">
        <v>5.8</v>
      </c>
      <c r="D26" s="482"/>
      <c r="E26" s="482"/>
      <c r="F26" s="482"/>
      <c r="G26" s="1057"/>
      <c r="H26" s="386"/>
      <c r="I26" s="386"/>
    </row>
    <row r="27" spans="1:9" ht="18.75" customHeight="1" x14ac:dyDescent="0.25">
      <c r="A27" s="480" t="s">
        <v>829</v>
      </c>
      <c r="B27" s="486" t="s">
        <v>925</v>
      </c>
      <c r="C27" s="487">
        <v>26.7</v>
      </c>
      <c r="D27" s="482"/>
      <c r="E27" s="482"/>
      <c r="F27" s="482"/>
      <c r="G27" s="1057"/>
      <c r="H27" s="386"/>
      <c r="I27" s="386"/>
    </row>
    <row r="28" spans="1:9" ht="24" customHeight="1" x14ac:dyDescent="0.25">
      <c r="A28" s="480" t="s">
        <v>829</v>
      </c>
      <c r="B28" s="486" t="s">
        <v>926</v>
      </c>
      <c r="C28" s="487">
        <v>-93.4</v>
      </c>
      <c r="D28" s="482"/>
      <c r="E28" s="482"/>
      <c r="F28" s="482"/>
      <c r="G28" s="1057"/>
      <c r="H28" s="386"/>
      <c r="I28" s="386"/>
    </row>
    <row r="29" spans="1:9" ht="21" customHeight="1" x14ac:dyDescent="0.25">
      <c r="A29" s="480" t="s">
        <v>829</v>
      </c>
      <c r="B29" s="486" t="s">
        <v>927</v>
      </c>
      <c r="C29" s="487">
        <v>52.4</v>
      </c>
      <c r="D29" s="482"/>
      <c r="E29" s="482"/>
      <c r="F29" s="482"/>
      <c r="G29" s="1057"/>
      <c r="H29" s="386"/>
      <c r="I29" s="386"/>
    </row>
    <row r="30" spans="1:9" ht="18" customHeight="1" x14ac:dyDescent="0.25">
      <c r="A30" s="480" t="s">
        <v>829</v>
      </c>
      <c r="B30" s="486" t="s">
        <v>928</v>
      </c>
      <c r="C30" s="487">
        <v>68.7</v>
      </c>
      <c r="D30" s="482"/>
      <c r="E30" s="482"/>
      <c r="F30" s="482"/>
      <c r="G30" s="1057"/>
      <c r="H30" s="386"/>
      <c r="I30" s="386"/>
    </row>
    <row r="31" spans="1:9" ht="18" customHeight="1" x14ac:dyDescent="0.25">
      <c r="A31" s="480" t="s">
        <v>829</v>
      </c>
      <c r="B31" s="486" t="s">
        <v>900</v>
      </c>
      <c r="C31" s="487">
        <v>-113.7</v>
      </c>
      <c r="D31" s="482"/>
      <c r="E31" s="482"/>
      <c r="F31" s="482"/>
      <c r="G31" s="1057"/>
      <c r="H31" s="386"/>
      <c r="I31" s="386"/>
    </row>
    <row r="32" spans="1:9" ht="21.75" customHeight="1" x14ac:dyDescent="0.25">
      <c r="A32" s="480" t="s">
        <v>829</v>
      </c>
      <c r="B32" s="486" t="s">
        <v>929</v>
      </c>
      <c r="C32" s="487">
        <v>-56.8</v>
      </c>
      <c r="D32" s="482"/>
      <c r="E32" s="482"/>
      <c r="F32" s="482"/>
      <c r="G32" s="1057"/>
      <c r="H32" s="386"/>
      <c r="I32" s="386"/>
    </row>
    <row r="33" spans="1:9" ht="22.5" customHeight="1" x14ac:dyDescent="0.25">
      <c r="A33" s="480" t="s">
        <v>829</v>
      </c>
      <c r="B33" s="486" t="s">
        <v>930</v>
      </c>
      <c r="C33" s="487">
        <f>SUM(D33+E33)</f>
        <v>0</v>
      </c>
      <c r="D33" s="482"/>
      <c r="E33" s="482"/>
      <c r="F33" s="482"/>
      <c r="G33" s="1057"/>
      <c r="H33" s="386"/>
      <c r="I33" s="386"/>
    </row>
    <row r="34" spans="1:9" ht="19.5" customHeight="1" x14ac:dyDescent="0.25">
      <c r="A34" s="480" t="s">
        <v>829</v>
      </c>
      <c r="B34" s="486" t="s">
        <v>931</v>
      </c>
      <c r="C34" s="487">
        <v>27.6</v>
      </c>
      <c r="D34" s="482"/>
      <c r="E34" s="482"/>
      <c r="F34" s="482"/>
      <c r="G34" s="1057"/>
      <c r="H34" s="386"/>
      <c r="I34" s="386"/>
    </row>
    <row r="35" spans="1:9" ht="19.5" customHeight="1" x14ac:dyDescent="0.25">
      <c r="A35" s="480" t="s">
        <v>829</v>
      </c>
      <c r="B35" s="486" t="s">
        <v>932</v>
      </c>
      <c r="C35" s="487">
        <v>23.1</v>
      </c>
      <c r="D35" s="482"/>
      <c r="E35" s="482"/>
      <c r="F35" s="482"/>
      <c r="G35" s="1057"/>
      <c r="H35" s="386"/>
      <c r="I35" s="386"/>
    </row>
    <row r="36" spans="1:9" ht="19.5" customHeight="1" x14ac:dyDescent="0.25">
      <c r="A36" s="480" t="s">
        <v>829</v>
      </c>
      <c r="B36" s="486" t="s">
        <v>933</v>
      </c>
      <c r="C36" s="487">
        <f>SUM(D36+E36)</f>
        <v>0</v>
      </c>
      <c r="D36" s="482"/>
      <c r="E36" s="482"/>
      <c r="F36" s="482"/>
      <c r="G36" s="1058"/>
      <c r="H36" s="386"/>
      <c r="I36" s="386"/>
    </row>
    <row r="37" spans="1:9" ht="40.5" hidden="1" customHeight="1" x14ac:dyDescent="0.25">
      <c r="A37" s="480" t="s">
        <v>829</v>
      </c>
      <c r="B37" s="486" t="s">
        <v>934</v>
      </c>
      <c r="C37" s="487">
        <f>SUM(D37+E37)</f>
        <v>0</v>
      </c>
      <c r="D37" s="482"/>
      <c r="E37" s="488"/>
      <c r="F37" s="488"/>
      <c r="G37" s="489"/>
      <c r="H37" s="386"/>
      <c r="I37" s="386"/>
    </row>
    <row r="38" spans="1:9" ht="24" hidden="1" customHeight="1" x14ac:dyDescent="0.25">
      <c r="A38" s="480" t="s">
        <v>935</v>
      </c>
      <c r="B38" s="484" t="s">
        <v>202</v>
      </c>
      <c r="C38" s="487"/>
      <c r="D38" s="482"/>
      <c r="E38" s="488"/>
      <c r="F38" s="488"/>
      <c r="G38" s="1056" t="s">
        <v>936</v>
      </c>
      <c r="H38" s="386"/>
      <c r="I38" s="386"/>
    </row>
    <row r="39" spans="1:9" ht="48.75" hidden="1" customHeight="1" x14ac:dyDescent="0.25">
      <c r="A39" s="480" t="s">
        <v>935</v>
      </c>
      <c r="B39" s="486" t="s">
        <v>937</v>
      </c>
      <c r="C39" s="487"/>
      <c r="D39" s="482"/>
      <c r="E39" s="488"/>
      <c r="F39" s="488"/>
      <c r="G39" s="1058"/>
      <c r="H39" s="386"/>
      <c r="I39" s="386"/>
    </row>
    <row r="40" spans="1:9" ht="48.75" hidden="1" customHeight="1" x14ac:dyDescent="0.25">
      <c r="A40" s="480" t="s">
        <v>849</v>
      </c>
      <c r="B40" s="486"/>
      <c r="C40" s="487"/>
      <c r="D40" s="482"/>
      <c r="E40" s="488"/>
      <c r="F40" s="488"/>
      <c r="G40" s="490"/>
      <c r="H40" s="386"/>
      <c r="I40" s="386"/>
    </row>
    <row r="41" spans="1:9" s="479" customFormat="1" ht="23.25" hidden="1" customHeight="1" x14ac:dyDescent="0.2">
      <c r="A41" s="474" t="s">
        <v>520</v>
      </c>
      <c r="B41" s="484" t="s">
        <v>237</v>
      </c>
      <c r="C41" s="476">
        <f>SUM(C44+C46+C42)</f>
        <v>0</v>
      </c>
      <c r="D41" s="476"/>
      <c r="E41" s="476"/>
      <c r="F41" s="476"/>
      <c r="G41" s="491"/>
      <c r="H41" s="478"/>
      <c r="I41" s="478"/>
    </row>
    <row r="42" spans="1:9" ht="49.5" hidden="1" customHeight="1" x14ac:dyDescent="0.25">
      <c r="A42" s="480" t="s">
        <v>514</v>
      </c>
      <c r="B42" s="486" t="s">
        <v>238</v>
      </c>
      <c r="C42" s="485">
        <f>SUM(D42+E42+F42)</f>
        <v>0</v>
      </c>
      <c r="D42" s="482"/>
      <c r="E42" s="482"/>
      <c r="F42" s="482"/>
      <c r="G42" s="489" t="s">
        <v>938</v>
      </c>
      <c r="H42" s="386"/>
      <c r="I42" s="386"/>
    </row>
    <row r="43" spans="1:9" ht="49.5" hidden="1" customHeight="1" x14ac:dyDescent="0.25">
      <c r="A43" s="480" t="s">
        <v>515</v>
      </c>
      <c r="B43" s="486"/>
      <c r="C43" s="485"/>
      <c r="D43" s="482"/>
      <c r="E43" s="482"/>
      <c r="F43" s="482"/>
      <c r="G43" s="492"/>
      <c r="H43" s="386"/>
      <c r="I43" s="386"/>
    </row>
    <row r="44" spans="1:9" s="479" customFormat="1" ht="18.75" hidden="1" customHeight="1" x14ac:dyDescent="0.2">
      <c r="A44" s="474" t="s">
        <v>939</v>
      </c>
      <c r="B44" s="484" t="s">
        <v>940</v>
      </c>
      <c r="C44" s="485">
        <f>SUM(D44+E44)</f>
        <v>0</v>
      </c>
      <c r="D44" s="476"/>
      <c r="E44" s="476"/>
      <c r="F44" s="476"/>
      <c r="G44" s="1056" t="s">
        <v>941</v>
      </c>
      <c r="H44" s="478"/>
      <c r="I44" s="478"/>
    </row>
    <row r="45" spans="1:9" ht="15.75" hidden="1" customHeight="1" x14ac:dyDescent="0.25">
      <c r="A45" s="480" t="s">
        <v>516</v>
      </c>
      <c r="B45" s="486" t="s">
        <v>942</v>
      </c>
      <c r="C45" s="485">
        <f>SUM(D45+E45)</f>
        <v>0</v>
      </c>
      <c r="D45" s="482"/>
      <c r="E45" s="482"/>
      <c r="F45" s="482"/>
      <c r="G45" s="1057"/>
      <c r="H45" s="386"/>
      <c r="I45" s="386"/>
    </row>
    <row r="46" spans="1:9" s="479" customFormat="1" ht="20.25" hidden="1" customHeight="1" x14ac:dyDescent="0.2">
      <c r="A46" s="474" t="s">
        <v>517</v>
      </c>
      <c r="B46" s="484" t="s">
        <v>250</v>
      </c>
      <c r="C46" s="485">
        <f>SUM(D46+E46)</f>
        <v>0</v>
      </c>
      <c r="D46" s="476"/>
      <c r="E46" s="476"/>
      <c r="F46" s="476"/>
      <c r="G46" s="1057"/>
      <c r="H46" s="478"/>
      <c r="I46" s="478"/>
    </row>
    <row r="47" spans="1:9" ht="18" hidden="1" customHeight="1" x14ac:dyDescent="0.25">
      <c r="A47" s="480" t="s">
        <v>517</v>
      </c>
      <c r="B47" s="486" t="s">
        <v>943</v>
      </c>
      <c r="C47" s="485">
        <f>SUM(D47+E47)</f>
        <v>0</v>
      </c>
      <c r="D47" s="482"/>
      <c r="E47" s="482"/>
      <c r="F47" s="482"/>
      <c r="G47" s="1058"/>
      <c r="H47" s="386"/>
      <c r="I47" s="386"/>
    </row>
    <row r="48" spans="1:9" ht="26.25" customHeight="1" x14ac:dyDescent="0.25">
      <c r="A48" s="1059" t="s">
        <v>828</v>
      </c>
      <c r="B48" s="1060"/>
      <c r="C48" s="493">
        <f>SUM(D48+E48+F48)</f>
        <v>0</v>
      </c>
      <c r="D48" s="494"/>
      <c r="E48" s="494"/>
      <c r="F48" s="494"/>
      <c r="G48" s="495"/>
    </row>
    <row r="49" spans="4:6" x14ac:dyDescent="0.25">
      <c r="D49" s="496"/>
      <c r="E49" s="496"/>
      <c r="F49" s="496"/>
    </row>
    <row r="50" spans="4:6" x14ac:dyDescent="0.25">
      <c r="D50" s="496"/>
      <c r="E50" s="496"/>
      <c r="F50" s="496"/>
    </row>
    <row r="51" spans="4:6" x14ac:dyDescent="0.25">
      <c r="D51" s="496"/>
      <c r="E51" s="496"/>
      <c r="F51" s="496"/>
    </row>
    <row r="52" spans="4:6" x14ac:dyDescent="0.25">
      <c r="D52" s="496"/>
      <c r="E52" s="496"/>
      <c r="F52" s="496"/>
    </row>
    <row r="53" spans="4:6" x14ac:dyDescent="0.25">
      <c r="D53" s="496"/>
      <c r="E53" s="496"/>
      <c r="F53" s="496"/>
    </row>
    <row r="54" spans="4:6" x14ac:dyDescent="0.25">
      <c r="D54" s="496"/>
      <c r="E54" s="496"/>
      <c r="F54" s="496"/>
    </row>
    <row r="55" spans="4:6" x14ac:dyDescent="0.25">
      <c r="D55" s="496"/>
      <c r="E55" s="496"/>
      <c r="F55" s="496"/>
    </row>
    <row r="104" spans="1:1" x14ac:dyDescent="0.25">
      <c r="A104" s="385"/>
    </row>
  </sheetData>
  <mergeCells count="5">
    <mergeCell ref="A2:G2"/>
    <mergeCell ref="G8:G36"/>
    <mergeCell ref="G38:G39"/>
    <mergeCell ref="G44:G47"/>
    <mergeCell ref="A48:B48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12</vt:i4>
      </vt:variant>
    </vt:vector>
  </HeadingPairs>
  <TitlesOfParts>
    <vt:vector size="42" baseType="lpstr">
      <vt:lpstr>свод 2012</vt:lpstr>
      <vt:lpstr>пр5</vt:lpstr>
      <vt:lpstr>пр 8 субвенции</vt:lpstr>
      <vt:lpstr>пр6</vt:lpstr>
      <vt:lpstr>пр6.</vt:lpstr>
      <vt:lpstr>приложение 7</vt:lpstr>
      <vt:lpstr>приложение 8</vt:lpstr>
      <vt:lpstr>пр9</vt:lpstr>
      <vt:lpstr>р.0401</vt:lpstr>
      <vt:lpstr>Графа 7</vt:lpstr>
      <vt:lpstr>графа 8</vt:lpstr>
      <vt:lpstr>графа 9</vt:lpstr>
      <vt:lpstr>графа9</vt:lpstr>
      <vt:lpstr>графа10</vt:lpstr>
      <vt:lpstr>графа11</vt:lpstr>
      <vt:lpstr>графа12</vt:lpstr>
      <vt:lpstr>графа 13</vt:lpstr>
      <vt:lpstr>раздел 1</vt:lpstr>
      <vt:lpstr>раздел 03</vt:lpstr>
      <vt:lpstr>раздел 05</vt:lpstr>
      <vt:lpstr>подраздел 07</vt:lpstr>
      <vt:lpstr>раздел о8</vt:lpstr>
      <vt:lpstr>раздел 09</vt:lpstr>
      <vt:lpstr>раздел 10</vt:lpstr>
      <vt:lpstr>раздел 11</vt:lpstr>
      <vt:lpstr>раздел 12,13</vt:lpstr>
      <vt:lpstr>Лист3</vt:lpstr>
      <vt:lpstr>гр13</vt:lpstr>
      <vt:lpstr>приложение 9</vt:lpstr>
      <vt:lpstr>Приложение  9</vt:lpstr>
      <vt:lpstr>'Графа 7'!Заголовки_для_печати</vt:lpstr>
      <vt:lpstr>'пр 8 субвенции'!Заголовки_для_печати</vt:lpstr>
      <vt:lpstr>пр5!Заголовки_для_печати</vt:lpstr>
      <vt:lpstr>пр6!Заголовки_для_печати</vt:lpstr>
      <vt:lpstr>пр9!Заголовки_для_печати</vt:lpstr>
      <vt:lpstr>'Приложение  9'!Заголовки_для_печати</vt:lpstr>
      <vt:lpstr>'приложение 7'!Заголовки_для_печати</vt:lpstr>
      <vt:lpstr>'приложение 8'!Заголовки_для_печати</vt:lpstr>
      <vt:lpstr>'свод 2012'!Заголовки_для_печати</vt:lpstr>
      <vt:lpstr>пр5!Область_печати</vt:lpstr>
      <vt:lpstr>'приложение 8'!Область_печати</vt:lpstr>
      <vt:lpstr>'свод 2012'!Область_печати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2011-11-12T10:56:37Z</cp:lastPrinted>
  <dcterms:created xsi:type="dcterms:W3CDTF">2006-09-28T05:33:49Z</dcterms:created>
  <dcterms:modified xsi:type="dcterms:W3CDTF">2013-12-18T06:07:45Z</dcterms:modified>
</cp:coreProperties>
</file>